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плодове и зеленчуци" sheetId="1" state="hidden" r:id="rId1"/>
    <sheet name="Ценова оферта позиция 1 " sheetId="2" r:id="rId2"/>
    <sheet name="ЦЕНОВА ОФЕРТА- позиция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rsaraf</author>
  </authors>
  <commentList>
    <comment ref="E5" authorId="0">
      <text>
        <r>
          <rPr>
            <b/>
            <sz val="9"/>
            <rFont val="Tahoma"/>
            <family val="2"/>
          </rPr>
          <t>rsaraf:</t>
        </r>
        <r>
          <rPr>
            <sz val="9"/>
            <rFont val="Tahoma"/>
            <family val="2"/>
          </rPr>
          <t xml:space="preserve">
количествата на ДСУ  са проверени</t>
        </r>
      </text>
    </comment>
  </commentList>
</comments>
</file>

<file path=xl/sharedStrings.xml><?xml version="1.0" encoding="utf-8"?>
<sst xmlns="http://schemas.openxmlformats.org/spreadsheetml/2006/main" count="1530" uniqueCount="632">
  <si>
    <r>
      <t xml:space="preserve">Лимони - </t>
    </r>
    <r>
      <rPr>
        <sz val="9"/>
        <rFont val="Arial"/>
        <family val="2"/>
      </rPr>
      <t>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–</t>
    </r>
    <r>
      <rPr>
        <b/>
        <sz val="9"/>
        <rFont val="Arial"/>
        <family val="2"/>
      </rPr>
      <t>период целогодишно</t>
    </r>
  </si>
  <si>
    <r>
      <t>Пуешко филе</t>
    </r>
    <r>
      <rPr>
        <sz val="9"/>
        <rFont val="Arial"/>
        <family val="2"/>
      </rPr>
      <t xml:space="preserve"> - външен вид бледорозово, без видими механични повреди. </t>
    </r>
    <r>
      <rPr>
        <b/>
        <sz val="9"/>
        <rFont val="Arial"/>
        <family val="2"/>
      </rPr>
      <t>БЪЛГАРСКО ПРОИЗВОДСТВО или еквивалентно по качество производство</t>
    </r>
  </si>
  <si>
    <t>опаковка от 0,250кг</t>
  </si>
  <si>
    <t>Бахар</t>
  </si>
  <si>
    <t>Фолирани пликчета торбички по БДС</t>
  </si>
  <si>
    <t>брой плик от  0.5 кг</t>
  </si>
  <si>
    <t xml:space="preserve"> 1 кг.</t>
  </si>
  <si>
    <t xml:space="preserve"> кг.</t>
  </si>
  <si>
    <t xml:space="preserve">  бр.-0.500 кг.</t>
  </si>
  <si>
    <t>бр.от 0,600кг.</t>
  </si>
  <si>
    <t xml:space="preserve"> кофичка от 0.400 кг</t>
  </si>
  <si>
    <t>кофичка от 0.200 кг</t>
  </si>
  <si>
    <t>кофичка от 0.400 кг</t>
  </si>
  <si>
    <t xml:space="preserve"> литър</t>
  </si>
  <si>
    <t>бройка</t>
  </si>
  <si>
    <t>кутийка от 90 грама</t>
  </si>
  <si>
    <t xml:space="preserve"> плик от 0.500 кг.</t>
  </si>
  <si>
    <t>опаковка/пакетче - 0.330 кг/</t>
  </si>
  <si>
    <t>опаковка/пакетче – 0,190 кг</t>
  </si>
  <si>
    <t>опаковка от 0.350 кг</t>
  </si>
  <si>
    <t>буркан от 0.300 кг.</t>
  </si>
  <si>
    <t>буркан от 0.360 кг.</t>
  </si>
  <si>
    <t>опаковка от 0.100 кг.</t>
  </si>
  <si>
    <t>бр. Вафла - 0.060 кг</t>
  </si>
  <si>
    <t>бр. Вафла от 0.055 кг</t>
  </si>
  <si>
    <t>опаковка от 0.200 кг.</t>
  </si>
  <si>
    <t>брой от 0.200 кг.</t>
  </si>
  <si>
    <r>
      <t xml:space="preserve"> бр.</t>
    </r>
    <r>
      <rPr>
        <sz val="9"/>
        <rFont val="Arial"/>
        <family val="2"/>
      </rPr>
      <t xml:space="preserve"> от 0.065 кг</t>
    </r>
  </si>
  <si>
    <t xml:space="preserve"> бр. От 0.050 кг.</t>
  </si>
  <si>
    <t>бр. От 0.060 кг.</t>
  </si>
  <si>
    <t>буркан от 0.900 кг</t>
  </si>
  <si>
    <t>буркан с вместимост съдържание от 0.680 кг</t>
  </si>
  <si>
    <t>бутилка от 0.700 мл</t>
  </si>
  <si>
    <t>кутия от 0.500 кг</t>
  </si>
  <si>
    <t xml:space="preserve"> кг</t>
  </si>
  <si>
    <t xml:space="preserve"> пакетче от 0.010 кг</t>
  </si>
  <si>
    <t xml:space="preserve"> кубче от 0.042 кг</t>
  </si>
  <si>
    <t xml:space="preserve"> пакетче от 0.100 кг</t>
  </si>
  <si>
    <t>кутийка от 0.030 кг</t>
  </si>
  <si>
    <t>пакетче от 0.010 кг</t>
  </si>
  <si>
    <t>бройка / 1 ванилийка/</t>
  </si>
  <si>
    <t>пакетче от 0.060 кг</t>
  </si>
  <si>
    <t>опаковка от 0.010 кг</t>
  </si>
  <si>
    <t>бр. От 0,450кг</t>
  </si>
  <si>
    <t xml:space="preserve"> връзка от 10 бр.</t>
  </si>
  <si>
    <t xml:space="preserve"> връзка от 0,050кг.</t>
  </si>
  <si>
    <t xml:space="preserve"> връзка  от 0.050кг</t>
  </si>
  <si>
    <t xml:space="preserve"> връзка от 0.050 кг</t>
  </si>
  <si>
    <t>връзка от 20 бр.</t>
  </si>
  <si>
    <t xml:space="preserve"> буркан от 0.680 кг</t>
  </si>
  <si>
    <t>буркан от 0.680 кг</t>
  </si>
  <si>
    <t>буркан от 1.700 кг.</t>
  </si>
  <si>
    <t>буркан от 3.00 кг.</t>
  </si>
  <si>
    <t>стъклен буркан от 0.575 кг</t>
  </si>
  <si>
    <t xml:space="preserve"> стъклен буркан от 0.314 кг</t>
  </si>
  <si>
    <t>стъклен буркан от 0.300 кг</t>
  </si>
  <si>
    <t>стъклен буркан от 0.720 кг</t>
  </si>
  <si>
    <t>буркан  0.680</t>
  </si>
  <si>
    <t xml:space="preserve"> буркан  0.680</t>
  </si>
  <si>
    <t>голяма бутилка-0,500л</t>
  </si>
  <si>
    <t xml:space="preserve"> 1 бр. Чашка</t>
  </si>
  <si>
    <t xml:space="preserve"> бутилка от 2 литра</t>
  </si>
  <si>
    <t>опаковка от 0,010кг</t>
  </si>
  <si>
    <t>буркан от 0,680 кг</t>
  </si>
  <si>
    <r>
      <t>Дафинов лист</t>
    </r>
    <r>
      <rPr>
        <sz val="9"/>
        <rFont val="Arial"/>
        <family val="2"/>
      </rPr>
      <t xml:space="preserve"> - овални продълговати листа, цвят - бледокремав, мирис специфичен, без мирис на плесен, запарено; </t>
    </r>
  </si>
  <si>
    <t>Уточнение на мярната единица</t>
  </si>
  <si>
    <t xml:space="preserve">№ </t>
  </si>
  <si>
    <t>Видове продукти</t>
  </si>
  <si>
    <t>Мярка</t>
  </si>
  <si>
    <t>Опаковка</t>
  </si>
  <si>
    <r>
      <t xml:space="preserve">Хляб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бял</t>
    </r>
    <r>
      <rPr>
        <sz val="9"/>
        <rFont val="Arial"/>
        <family val="2"/>
      </rPr>
      <t xml:space="preserve"> - форма продълговата без странични издутини и деформации; повърхност гладка без механични замърсявания, опакован, </t>
    </r>
    <r>
      <rPr>
        <b/>
        <u val="single"/>
        <sz val="9"/>
        <rFont val="Arial"/>
        <family val="2"/>
      </rPr>
      <t>нарязан</t>
    </r>
  </si>
  <si>
    <t>бр.</t>
  </si>
  <si>
    <t>пластмасови касети, опакован</t>
  </si>
  <si>
    <r>
      <t xml:space="preserve">Хляб - Пълнозърнест </t>
    </r>
    <r>
      <rPr>
        <sz val="9"/>
        <rFont val="Arial"/>
        <family val="2"/>
      </rPr>
      <t>- форма продълговата без странични издутини и деформации;повърхност гладка без механични замърсявания, опакован, нарязан;</t>
    </r>
  </si>
  <si>
    <t>в индивидуална опаковка 0.500 кг съгласно БДС</t>
  </si>
  <si>
    <r>
      <t>Грис</t>
    </r>
    <r>
      <rPr>
        <sz val="9"/>
        <rFont val="Arial"/>
        <family val="2"/>
      </rPr>
      <t>-цвят бял до кремав, без наличие на тричени части; мирис-специфичен за пшеничния грис, без мирис на плесен и запарено; хрус при сдъвкване да не се усеща</t>
    </r>
  </si>
  <si>
    <t>в хартиени пликове по 0.5 кг.по БДС</t>
  </si>
  <si>
    <r>
      <t>Макаронени изделия без яйца</t>
    </r>
    <r>
      <rPr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кус-кус, фиде, макарони, юфка, спегети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цвят бял, до жълтеникав, без признаци на недобро омесване; мирис-свойствен без неприсъщи миризми; вкус - свойствен, без горчивина, застоялост и друг страничен привкус</t>
    </r>
  </si>
  <si>
    <t>в целофанени пликове по 0.400 кг съгласно БДС</t>
  </si>
  <si>
    <r>
      <t xml:space="preserve">Брашно - пълнозърнесто пшенично </t>
    </r>
    <r>
      <rPr>
        <sz val="9"/>
        <rFont val="Arial"/>
        <family val="2"/>
      </rPr>
      <t>- вкус и мирис- специфични без страничен привкус на плесен и запарено;</t>
    </r>
  </si>
  <si>
    <t>кг.</t>
  </si>
  <si>
    <t>в пакети по 1кг.</t>
  </si>
  <si>
    <r>
      <t>Брашно-пшеничено</t>
    </r>
    <r>
      <rPr>
        <sz val="9"/>
        <rFont val="Arial"/>
        <family val="2"/>
      </rPr>
      <t xml:space="preserve"> тип 500- цвят светло кремав, вкус и мирис - специфични без страничен привкус на плесен и запарено, хрус при сдъвкване да не се усеща</t>
    </r>
  </si>
  <si>
    <t>в пакети по 1 кг. Съгласно БДС</t>
  </si>
  <si>
    <t>Кадаиф</t>
  </si>
  <si>
    <r>
      <t>Закуска “Баничка”,</t>
    </r>
    <r>
      <rPr>
        <sz val="9"/>
        <rFont val="Arial"/>
        <family val="2"/>
      </rPr>
      <t xml:space="preserve"> прясна произведена в същия ден</t>
    </r>
  </si>
  <si>
    <t>В индивидуална опаковка</t>
  </si>
  <si>
    <r>
      <t>Закуска "Милинка",</t>
    </r>
    <r>
      <rPr>
        <sz val="9"/>
        <rFont val="Arial"/>
        <family val="2"/>
      </rPr>
      <t xml:space="preserve"> прясна произведена в същия ден</t>
    </r>
  </si>
  <si>
    <t>в индивидуална опаковка</t>
  </si>
  <si>
    <r>
      <t xml:space="preserve">Закуска </t>
    </r>
    <r>
      <rPr>
        <sz val="9"/>
        <rFont val="Arial"/>
        <family val="2"/>
      </rPr>
      <t>"</t>
    </r>
    <r>
      <rPr>
        <b/>
        <sz val="9"/>
        <rFont val="Arial"/>
        <family val="2"/>
      </rPr>
      <t>Кифла с мармалад</t>
    </r>
    <r>
      <rPr>
        <sz val="9"/>
        <rFont val="Arial"/>
        <family val="2"/>
      </rPr>
      <t>" прясна произведена в същия ден</t>
    </r>
  </si>
  <si>
    <r>
      <t>Закуска " Геврек</t>
    </r>
    <r>
      <rPr>
        <sz val="9"/>
        <rFont val="Arial"/>
        <family val="2"/>
      </rPr>
      <t>" прясна произведена в същия ден</t>
    </r>
  </si>
  <si>
    <t>Козунак</t>
  </si>
  <si>
    <t>Скрита пица</t>
  </si>
  <si>
    <t>Кренвиш телешки варено-пушен - чиста и гладка повърхност, без петна, повреди и необичайни грапавини; цвят розово-кафяво-червеникав; мирис - специфичен и приятен.</t>
  </si>
  <si>
    <t>Корнфлейкс-шоколадови топчета, пшенично брашно, царевичен грис, осевено брашно, оризово брашно, школад, глюкоза, како на прах, сол, декстрин, канела, екстракт от малц, растително масло, натурално-ароматичен шоколад и оцветител. Не съдържа ГМО.</t>
  </si>
  <si>
    <t>в пакети по 0,100кг</t>
  </si>
  <si>
    <r>
      <t>Мюсли</t>
    </r>
    <r>
      <rPr>
        <sz val="10"/>
        <rFont val="Arial"/>
        <family val="2"/>
      </rPr>
      <t xml:space="preserve"> с овесени ядки  с плоска форма , мирис специфичен, без мирис на запарено, плесен, специфичен вкус.</t>
    </r>
  </si>
  <si>
    <t>опаковка от 0,600кг.</t>
  </si>
  <si>
    <t>Галета</t>
  </si>
  <si>
    <r>
      <t>Сухо мляко</t>
    </r>
    <r>
      <rPr>
        <sz val="9"/>
        <rFont val="Arial"/>
        <family val="2"/>
      </rPr>
      <t>- в опаковки станиолови по 1 кг.</t>
    </r>
  </si>
  <si>
    <t>доставка в опаковки по 1 кг</t>
  </si>
  <si>
    <r>
      <t>Кисело мляко</t>
    </r>
    <r>
      <rPr>
        <sz val="9"/>
        <rFont val="Arial"/>
        <family val="2"/>
      </rPr>
      <t xml:space="preserve">- Цвят бял с различни нюанси на кремав оттенък; вкус и аромат - свойствен, приятно млечнокисел - масленост:  </t>
    </r>
    <r>
      <rPr>
        <b/>
        <sz val="9"/>
        <rFont val="Arial"/>
        <family val="2"/>
      </rPr>
      <t>2 % , в срок на годност да отговаря на БДС 12:2010"Българско кисело мляко" или еквивалентен по качество</t>
    </r>
  </si>
  <si>
    <t>Пластмасови кофички по 0.400 кг.</t>
  </si>
  <si>
    <r>
      <t>Кисело мляко с плодов вкус</t>
    </r>
    <r>
      <rPr>
        <sz val="9"/>
        <rFont val="Arial"/>
        <family val="2"/>
      </rPr>
      <t>- Цвят съобразно цвета на плода; вкус и аромат - свойствен за млечния продукт и плода, приятно млечнокисел, в срок на годност</t>
    </r>
  </si>
  <si>
    <t>Пластмасови кофички по 0.200 кг.</t>
  </si>
  <si>
    <r>
      <t>Кисело мляко</t>
    </r>
    <r>
      <rPr>
        <sz val="9"/>
        <rFont val="Arial"/>
        <family val="2"/>
      </rPr>
      <t xml:space="preserve">- Цвят бял с различни нюанси на кремав оттенък; вкус и аромат - свойствен, приятно млечнокисел - масленост:                                                    </t>
    </r>
    <r>
      <rPr>
        <b/>
        <sz val="9"/>
        <rFont val="Arial"/>
        <family val="2"/>
      </rPr>
      <t xml:space="preserve"> 3.6 %, в срок на годност  да отговаря на БДС 12:2010"Българско кисело мляко" или еквивалентен по качество</t>
    </r>
  </si>
  <si>
    <r>
      <t>Сирене краве</t>
    </r>
    <r>
      <rPr>
        <sz val="9"/>
        <rFont val="Arial"/>
        <family val="2"/>
      </rPr>
      <t xml:space="preserve"> - бяло саламурено / без саламурата/ - вкус, мирис и аромат специфичен за</t>
    </r>
    <r>
      <rPr>
        <b/>
        <sz val="9"/>
        <rFont val="Arial"/>
        <family val="2"/>
      </rPr>
      <t xml:space="preserve"> узряло</t>
    </r>
    <r>
      <rPr>
        <sz val="9"/>
        <rFont val="Arial"/>
        <family val="2"/>
      </rPr>
      <t xml:space="preserve"> сирене без страничен привкус и мирис, да отговаря на БДС 15:2010" Българско бяло саламурено сирене" или еквивалентен по качество</t>
    </r>
  </si>
  <si>
    <t>в пластмасови кутии или тенекии</t>
  </si>
  <si>
    <t>цена за 1 кг</t>
  </si>
  <si>
    <r>
      <t>Кашкавал</t>
    </r>
    <r>
      <rPr>
        <sz val="9"/>
        <rFont val="Arial"/>
        <family val="2"/>
      </rPr>
      <t xml:space="preserve"> -вкус, мирис и аромат - специфични за </t>
    </r>
    <r>
      <rPr>
        <b/>
        <sz val="9"/>
        <rFont val="Arial"/>
        <family val="2"/>
      </rPr>
      <t>узрял</t>
    </r>
    <r>
      <rPr>
        <sz val="9"/>
        <rFont val="Arial"/>
        <family val="2"/>
      </rPr>
      <t xml:space="preserve"> кашкавал без страничен привкус и мирис, да отговаря на БДС 14:2010"Български кашкавал" или еквивалентен по качество</t>
    </r>
  </si>
  <si>
    <t>опаковки по 1 кг</t>
  </si>
  <si>
    <t>във фолио по 0.125кг. за бройка</t>
  </si>
  <si>
    <r>
      <t>Яйца</t>
    </r>
    <r>
      <rPr>
        <sz val="9"/>
        <rFont val="Arial"/>
        <family val="2"/>
      </rPr>
      <t xml:space="preserve"> - кокоши размер М - черупка нормална, чиста, непроведена, здрава с тегло от 40 до 50 грама</t>
    </r>
  </si>
  <si>
    <t>в картонени кори по 30 броя и печат на всяко яйце и печат на кашона</t>
  </si>
  <si>
    <r>
      <t>Сладолед</t>
    </r>
    <r>
      <rPr>
        <sz val="9"/>
        <rFont val="Arial"/>
        <family val="2"/>
      </rPr>
      <t xml:space="preserve"> - вкус и мирис - ясно изразени, специфични за съответния вид; глазуна - еднородна, равномерно разпределена</t>
    </r>
  </si>
  <si>
    <t>в кутийки по 90 грама</t>
  </si>
  <si>
    <t>в опаковка</t>
  </si>
  <si>
    <r>
      <t>Пиле твърдо замразено</t>
    </r>
    <r>
      <rPr>
        <sz val="9"/>
        <rFont val="Arial"/>
        <family val="2"/>
      </rPr>
      <t xml:space="preserve"> - външен вид бледожълто, без видими механични повреди с нето тегло от 1.00 до 1.5 кг./</t>
    </r>
    <r>
      <rPr>
        <b/>
        <sz val="9"/>
        <rFont val="Arial"/>
        <family val="2"/>
      </rPr>
      <t>БЪЛГАРСКО ПРОИЗВОДСТВО или еквивалентно по качество производство/</t>
    </r>
  </si>
  <si>
    <t>в полиетиленови торбички по 1 бр. С нето тегло от 1.00 до 1.5 кг.</t>
  </si>
  <si>
    <r>
      <t>Пилешки бутчета</t>
    </r>
    <r>
      <rPr>
        <sz val="9"/>
        <rFont val="Arial"/>
        <family val="2"/>
      </rPr>
      <t xml:space="preserve"> замразени - бледожълти, без видими механични повреди, размерите да отговарят за първо качество с нето тегло на два брой над 0.800 кг.- </t>
    </r>
    <r>
      <rPr>
        <b/>
        <sz val="9"/>
        <rFont val="Arial"/>
        <family val="2"/>
      </rPr>
      <t>по 1 бр или по 2 бр. в пакетче</t>
    </r>
  </si>
  <si>
    <t>в полиетиленови торбички, с нето тегло на 2 бр. над 0.800 кг.</t>
  </si>
  <si>
    <r>
      <t>Пилешки дробчета</t>
    </r>
    <r>
      <rPr>
        <sz val="9"/>
        <rFont val="Arial"/>
        <family val="2"/>
      </rPr>
      <t xml:space="preserve"> - замразени - добре почистени без кръвни съсиреци, без жилки</t>
    </r>
  </si>
  <si>
    <t>в полиетиленови торбички, по 1 кг</t>
  </si>
  <si>
    <r>
      <t>Телешки шол без кост</t>
    </r>
    <r>
      <rPr>
        <sz val="9"/>
        <rFont val="Arial"/>
        <family val="2"/>
      </rPr>
      <t xml:space="preserve"> - състои се от полуципестия мускул, включително и дисталните му части, не се допуска наличие на сланина</t>
    </r>
  </si>
  <si>
    <t>полиетиленови пликове по БДС по 1 кг.</t>
  </si>
  <si>
    <t>в полиетиленови торбички по 1 кг.</t>
  </si>
  <si>
    <t>наливен</t>
  </si>
  <si>
    <r>
      <t>Варено телешко шкембе</t>
    </r>
    <r>
      <rPr>
        <sz val="9"/>
        <rFont val="Arial"/>
        <family val="2"/>
      </rPr>
      <t xml:space="preserve"> /замразен полуфабрикат/ - добре почистено, нарязано.</t>
    </r>
  </si>
  <si>
    <r>
      <t>Черен дроб</t>
    </r>
    <r>
      <rPr>
        <sz val="9"/>
        <rFont val="Arial"/>
        <family val="2"/>
      </rPr>
      <t xml:space="preserve"> свински охладен - добре почистен, без кръвни съсиреци, без жилки</t>
    </r>
  </si>
  <si>
    <r>
      <t xml:space="preserve">Шунков салам </t>
    </r>
    <r>
      <rPr>
        <sz val="10"/>
        <rFont val="Arial"/>
        <family val="2"/>
      </rPr>
      <t>- чиста леко набръчкана повърхност , без петна и празнини под обвивката, с цвят на обвивката. Обвивката е плътно прилепнала към пълнежната маса без празнини и шупли. Вкус и мирис приятен, свойствен с изразен аромат на вложените подправки без страничен вкус и мирис.</t>
    </r>
  </si>
  <si>
    <r>
      <t xml:space="preserve">Салам </t>
    </r>
    <r>
      <rPr>
        <sz val="9"/>
        <rFont val="Arial"/>
        <family val="2"/>
      </rPr>
      <t>трайно варен - шпеков - външна повърхонст чиста, леко набръчкана без петна и грапавини по обвивките с кафяво-червен цвят; мирис - свойствен с едва доловим дъх на дим, вкус - специфичен с едва доловим дъх на дим</t>
    </r>
  </si>
  <si>
    <t xml:space="preserve"> бр. от 0.170 кг</t>
  </si>
  <si>
    <t>брой  0,200кг.</t>
  </si>
  <si>
    <t xml:space="preserve"> брой от 0,150 кг</t>
  </si>
  <si>
    <t>брой от 0,140 кг</t>
  </si>
  <si>
    <t>брой/от 0,180кг.</t>
  </si>
  <si>
    <t>опаковка от 0,100кг</t>
  </si>
  <si>
    <r>
      <t>Вафли обикновени</t>
    </r>
    <r>
      <rPr>
        <sz val="9"/>
        <rFont val="Arial"/>
        <family val="2"/>
      </rPr>
      <t xml:space="preserve"> - цвят от светложълт до бежов, без петна по кората/ </t>
    </r>
    <r>
      <rPr>
        <b/>
        <sz val="9"/>
        <rFont val="Arial"/>
        <family val="2"/>
      </rPr>
      <t>задължително в единично опаковки/- 0.030 кг</t>
    </r>
  </si>
  <si>
    <t xml:space="preserve"> бр. Вафла - 0.030 кг</t>
  </si>
  <si>
    <r>
      <t>Суха паста</t>
    </r>
    <r>
      <rPr>
        <sz val="9"/>
        <rFont val="Arial"/>
        <family val="2"/>
      </rPr>
      <t xml:space="preserve"> от 0.035 кг., прясна, в индивидуална опаковка</t>
    </r>
  </si>
  <si>
    <t>бр. суха паста от 0.035 кг.</t>
  </si>
  <si>
    <r>
      <t>Червен пипер</t>
    </r>
    <r>
      <rPr>
        <sz val="9"/>
        <rFont val="Arial"/>
        <family val="2"/>
      </rPr>
      <t xml:space="preserve"> - външен вид - хомогенен прахообразен продукт; вкус - специфичен за смлян пипер, без лютивина- в пакетчета от 0.060кг</t>
    </r>
  </si>
  <si>
    <t>подсладител на таблетки</t>
  </si>
  <si>
    <t>в пластмасова опаковка по 1200 бр.хапчета</t>
  </si>
  <si>
    <t xml:space="preserve"> бр. от 0.600</t>
  </si>
  <si>
    <t>брой/ от 0,180кг.</t>
  </si>
  <si>
    <r>
      <t>Кроасани</t>
    </r>
    <r>
      <rPr>
        <sz val="9"/>
        <rFont val="Arial"/>
        <family val="2"/>
      </rPr>
      <t xml:space="preserve"> - от 0.055 кг.  в индивидуални опаковки</t>
    </r>
  </si>
  <si>
    <t>0.055 кг</t>
  </si>
  <si>
    <t>буркани от 0.400 кг.</t>
  </si>
  <si>
    <t>буркан с вместимост съдържание от 0.400 кг</t>
  </si>
  <si>
    <t>пакетче от 0.050 кг</t>
  </si>
  <si>
    <t>пакетче от 0.100кг</t>
  </si>
  <si>
    <t>буркан от 0,530кг.</t>
  </si>
  <si>
    <t xml:space="preserve"> бр.кутия от 1 л</t>
  </si>
  <si>
    <t>картонена кутия 2 литра</t>
  </si>
  <si>
    <t>бр.кутия от 2 л</t>
  </si>
  <si>
    <t xml:space="preserve">Прясно мляко -3,6% пълномаслено краве мляко,без консерванти
</t>
  </si>
  <si>
    <t>в хартиени пликове  от 0.500 кг по БДС</t>
  </si>
  <si>
    <t>цена за 0.500 к</t>
  </si>
  <si>
    <t>Бр. Опаковки по 1 кг.</t>
  </si>
  <si>
    <t>в полиетиленова опаковки по 1кг</t>
  </si>
  <si>
    <t>Буркан от 0,530кг</t>
  </si>
  <si>
    <t>пакет от 0.100 кг</t>
  </si>
  <si>
    <t>във фолио по 0.250кг. за бройка</t>
  </si>
  <si>
    <t>в хартиени пликове по 1кг по БДС</t>
  </si>
  <si>
    <t>доставка в опаковки по 0,5 кг</t>
  </si>
  <si>
    <t>буркан -  0.450 кг</t>
  </si>
  <si>
    <t>В опаковка от 0.250 кг</t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</si>
  <si>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</t>
    </r>
  </si>
  <si>
    <t xml:space="preserve"> за 1 брой марулки</t>
  </si>
  <si>
    <t>брой опаковка 0,250</t>
  </si>
  <si>
    <t>в пакети по 0,400 кг</t>
  </si>
  <si>
    <t xml:space="preserve"> пакет от 0,400кг.</t>
  </si>
  <si>
    <t>в стъклен буркан от 1.700 кг.</t>
  </si>
  <si>
    <t>буркан от 1.700 кг</t>
  </si>
  <si>
    <r>
      <t>Пресен зелен  лук</t>
    </r>
    <r>
      <rPr>
        <sz val="9"/>
        <color indexed="10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</t>
    </r>
  </si>
  <si>
    <r>
      <t>Праз</t>
    </r>
    <r>
      <rPr>
        <sz val="9"/>
        <color indexed="10"/>
        <rFont val="Arial"/>
        <family val="2"/>
      </rPr>
      <t xml:space="preserve"> - добре оформен, свеж, чист не по-малък от 80 см - на връзки по 20 броя</t>
    </r>
  </si>
  <si>
    <t>наливна</t>
  </si>
  <si>
    <t>в полиетиленови торбички по 2.5 кг.</t>
  </si>
  <si>
    <t>в опаковки</t>
  </si>
  <si>
    <t>в полиетиленови торбички</t>
  </si>
  <si>
    <r>
      <t>Захар кристална</t>
    </r>
    <r>
      <rPr>
        <sz val="9"/>
        <rFont val="Arial"/>
        <family val="2"/>
      </rPr>
      <t xml:space="preserve"> - външен вид - сухи, неслепени, еднородни кристали с ясно изразени стени, цвят - бял, вкус - сладък, разтворимост - пълна, чужди примеси не се допускат</t>
    </r>
  </si>
  <si>
    <t>пликове по БДС по 1 кг</t>
  </si>
  <si>
    <r>
      <t>Захар пудра</t>
    </r>
    <r>
      <rPr>
        <sz val="9"/>
        <rFont val="Arial"/>
        <family val="2"/>
      </rPr>
      <t>- външен вид - фин сипещ се прах, консистенция - суха, неслепена, бяла, сладка на вкус, чужди примеси не се допускат</t>
    </r>
  </si>
  <si>
    <t>пликове по БДС по 0.500кг</t>
  </si>
  <si>
    <r>
      <t>Бисквити</t>
    </r>
    <r>
      <rPr>
        <sz val="9"/>
        <rFont val="Arial"/>
        <family val="2"/>
      </rPr>
      <t xml:space="preserve"> "Закуска"( или еквивалентни)- повърхност релефна, характерна за асортимента. Цвят от светлобежов до светлокафяв. Повърхност при счупване с ясно изразена пореска структура. Вкус и мирис - приятни, без страничен привкус</t>
    </r>
  </si>
  <si>
    <t>в полиетилен или полипропилен целофан от 0.330 кг</t>
  </si>
  <si>
    <r>
      <t>Бисквити "Твърди</t>
    </r>
    <r>
      <rPr>
        <sz val="9"/>
        <rFont val="Arial"/>
        <family val="2"/>
      </rPr>
      <t>" - повърхност релефна, характерна за асортимента. Цвят от светлобежов до светлокафяв. Повърхност при счупване с ясно изразена пореска структура. Вкус и мирис - приятни, без страничен привкус</t>
    </r>
  </si>
  <si>
    <t>в полиетилен или полипропилен целофан от 0.190 кг</t>
  </si>
  <si>
    <t>единична опаковка</t>
  </si>
  <si>
    <r>
      <t>Халва Тахан</t>
    </r>
    <r>
      <rPr>
        <sz val="9"/>
        <rFont val="Arial"/>
        <family val="2"/>
      </rPr>
      <t xml:space="preserve"> - цвят кремав до светлобежов. Консистенция - лесно режеща се и трошаща без страничен привкус и мирис</t>
    </r>
  </si>
  <si>
    <t>В опаковка от 0.350 кг</t>
  </si>
  <si>
    <r>
      <t>Мармалад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ШИПКОВ</t>
    </r>
    <r>
      <rPr>
        <sz val="9"/>
        <rFont val="Arial"/>
        <family val="2"/>
      </rPr>
      <t>- продукт с леплива повърхност, еластичен, без признаци на захаросване с характерен блясък, цвят - характерен за плода</t>
    </r>
  </si>
  <si>
    <t>буркан</t>
  </si>
  <si>
    <t>буркан - до 0.340 кг.</t>
  </si>
  <si>
    <r>
      <t>Конфитюр</t>
    </r>
    <r>
      <rPr>
        <sz val="9"/>
        <rFont val="Arial"/>
        <family val="2"/>
      </rPr>
      <t xml:space="preserve"> - желиран продукт, с равномерно разпределени плодове. Не се допуска захаросване, пяна, мехурчета от въздух, наличие на семки, костилки и плодови кожици; цвят - характерен за плода; вкус - сладък или сладко-кисел. </t>
    </r>
    <r>
      <rPr>
        <b/>
        <sz val="9"/>
        <rFont val="Arial"/>
        <family val="2"/>
      </rPr>
      <t>Със съдържание на плода над 60% и добавена захар под 50%.</t>
    </r>
  </si>
  <si>
    <t>буркан -  0.300 кг</t>
  </si>
  <si>
    <t>буркан -  0.360 кг</t>
  </si>
  <si>
    <r>
      <t xml:space="preserve">Нишесте </t>
    </r>
    <r>
      <rPr>
        <sz val="9"/>
        <rFont val="Arial"/>
        <family val="2"/>
      </rPr>
      <t>- десертно - вкус специфичен, прах с включени безвредни бои за хранителни цели, не се допуска смесването на отделните видове нишесте, боята да отговаря на аромата на есенцията</t>
    </r>
  </si>
  <si>
    <t>в полиетиленови пликове по БДС по 0.100 кг</t>
  </si>
  <si>
    <t>индивидуална опаковка по 0.060 кг</t>
  </si>
  <si>
    <r>
      <t>Вафла шоколадова</t>
    </r>
    <r>
      <rPr>
        <sz val="9"/>
        <rFont val="Arial"/>
        <family val="2"/>
      </rPr>
      <t xml:space="preserve"> от 0.055 кг</t>
    </r>
  </si>
  <si>
    <t>индивидуална опаковка</t>
  </si>
  <si>
    <r>
      <t>Плодово руло</t>
    </r>
    <r>
      <rPr>
        <sz val="9"/>
        <rFont val="Arial"/>
        <family val="2"/>
      </rPr>
      <t xml:space="preserve"> от 0.200 кг., в индивидуална опаковка</t>
    </r>
  </si>
  <si>
    <t>индивидуална опаковка опаковка от 0,200кг</t>
  </si>
  <si>
    <r>
      <t>Шоколадово руло</t>
    </r>
    <r>
      <rPr>
        <sz val="9"/>
        <rFont val="Arial"/>
        <family val="2"/>
      </rPr>
      <t xml:space="preserve"> от  0.200 кг, в индивидуална опаковка</t>
    </r>
  </si>
  <si>
    <r>
      <t>Кроасани</t>
    </r>
    <r>
      <rPr>
        <sz val="9"/>
        <rFont val="Arial"/>
        <family val="2"/>
      </rPr>
      <t xml:space="preserve"> - от 0.065 кг.  в индивидуални опаковки</t>
    </r>
  </si>
  <si>
    <t>опаковка по 1 бр. Съгласно БДС</t>
  </si>
  <si>
    <r>
      <t>Меденки</t>
    </r>
    <r>
      <rPr>
        <sz val="9"/>
        <rFont val="Arial"/>
        <family val="2"/>
      </rPr>
      <t xml:space="preserve"> - от 0.050 кг, индивидуално опаковки</t>
    </r>
  </si>
  <si>
    <r>
      <t>индивидуална опаковка</t>
    </r>
    <r>
      <rPr>
        <sz val="9"/>
        <rFont val="Arial"/>
        <family val="2"/>
      </rPr>
      <t xml:space="preserve"> от 0.050 кг</t>
    </r>
  </si>
  <si>
    <r>
      <t>Линцер</t>
    </r>
    <r>
      <rPr>
        <sz val="9"/>
        <rFont val="Arial"/>
        <family val="2"/>
      </rPr>
      <t xml:space="preserve"> - от 0.060 кг. в индивидуални опаковки</t>
    </r>
  </si>
  <si>
    <r>
      <t xml:space="preserve">Пчелен мед </t>
    </r>
    <r>
      <rPr>
        <sz val="9"/>
        <rFont val="Arial"/>
        <family val="2"/>
      </rPr>
      <t>- в буркани от 0.900 кг.</t>
    </r>
  </si>
  <si>
    <t>буркани от 0.900 кг.</t>
  </si>
  <si>
    <r>
      <t xml:space="preserve">Пчелен мед </t>
    </r>
    <r>
      <rPr>
        <sz val="9"/>
        <rFont val="Arial"/>
        <family val="2"/>
      </rPr>
      <t xml:space="preserve">- в буркани от </t>
    </r>
    <r>
      <rPr>
        <sz val="10"/>
        <rFont val="Arial"/>
        <family val="2"/>
      </rPr>
      <t>0.680 кг.</t>
    </r>
  </si>
  <si>
    <t>буркани от 0.680 кг.</t>
  </si>
  <si>
    <r>
      <t xml:space="preserve">Пчелен мед </t>
    </r>
    <r>
      <rPr>
        <sz val="9"/>
        <rFont val="Arial"/>
        <family val="2"/>
      </rPr>
      <t>- натурален чист без глюкоза.</t>
    </r>
  </si>
  <si>
    <r>
      <t>Слънчогледово олио</t>
    </r>
    <r>
      <rPr>
        <sz val="9"/>
        <rFont val="Arial"/>
        <family val="2"/>
      </rPr>
      <t xml:space="preserve"> с мазнини 99.9/100 - бистро без утайки; цвят - светложълт до златисто жълт; вкус и мирис, характерни без странични привкуси и мирис</t>
    </r>
  </si>
  <si>
    <t>литър</t>
  </si>
  <si>
    <t>в пластмасова бутилка по 1 литър</t>
  </si>
  <si>
    <r>
      <t>Оцет-винен</t>
    </r>
    <r>
      <rPr>
        <sz val="9"/>
        <rFont val="Arial"/>
        <family val="2"/>
      </rPr>
      <t xml:space="preserve"> - жълто-оранжев до винено-червен, бистър, без устайка; кисел вкус; характерен за оцета</t>
    </r>
  </si>
  <si>
    <t>в пластмасова бутилка по 0.700мл</t>
  </si>
  <si>
    <r>
      <t>Зрял фасул бял</t>
    </r>
    <r>
      <rPr>
        <sz val="9"/>
        <rFont val="Arial"/>
        <family val="2"/>
      </rPr>
      <t xml:space="preserve"> - без начупени зърна и следи от вредители, чист без наличие на примеси, да отговаря на </t>
    </r>
    <r>
      <rPr>
        <b/>
        <sz val="9"/>
        <rFont val="Arial"/>
        <family val="2"/>
      </rPr>
      <t>първо качество, В ПАКЕТ</t>
    </r>
  </si>
  <si>
    <t>в пакет по 1 кг</t>
  </si>
  <si>
    <r>
      <t>Леща</t>
    </r>
    <r>
      <rPr>
        <sz val="9"/>
        <rFont val="Arial"/>
        <family val="2"/>
      </rPr>
      <t xml:space="preserve"> - без начупени зърна и следи от вредители, чист без наличие на примеси, да отговаря на </t>
    </r>
    <r>
      <rPr>
        <b/>
        <sz val="9"/>
        <rFont val="Arial"/>
        <family val="2"/>
      </rPr>
      <t>1-во качество, в пакет</t>
    </r>
  </si>
  <si>
    <r>
      <t>Маргарин</t>
    </r>
    <r>
      <rPr>
        <sz val="9"/>
        <rFont val="Arial"/>
        <family val="2"/>
      </rPr>
      <t xml:space="preserve"> -60 % масленост - консистенция гладка, равномерна, да няма разслояване и отделяне на вода</t>
    </r>
  </si>
  <si>
    <t>в пластмасова кутия по 0.500 кг</t>
  </si>
  <si>
    <r>
      <t>Сол йодирана</t>
    </r>
    <r>
      <rPr>
        <sz val="9"/>
        <rFont val="Arial"/>
        <family val="2"/>
      </rPr>
      <t xml:space="preserve"> - цвят бял, вкус - чисто солен; мирис не се допуска; механични примеси не се допускат</t>
    </r>
  </si>
  <si>
    <t>в полиетиленови пликове по БДС</t>
  </si>
  <si>
    <t>пликове, екструдирани с полиетилен по БДС</t>
  </si>
  <si>
    <r>
      <t>Чубрица/суха</t>
    </r>
    <r>
      <rPr>
        <sz val="9"/>
        <rFont val="Arial"/>
        <family val="2"/>
      </rPr>
      <t>/- добре изсушена без чужди примеси, мирис и привкус</t>
    </r>
  </si>
  <si>
    <t xml:space="preserve"> бр. от 0.650</t>
  </si>
  <si>
    <r>
      <t>Мая</t>
    </r>
    <r>
      <rPr>
        <sz val="9"/>
        <rFont val="Arial"/>
        <family val="2"/>
      </rPr>
      <t xml:space="preserve"> хлебна пресована - външен вид - форма на паралелепипед и нелепнеща повърхност; цвят кремав със синкав оттенък; вкус и мирис специфични; консистенция - плътна, слабо трошлива, немажеща се;</t>
    </r>
  </si>
  <si>
    <t>малки пакетчета по 0.042 кг</t>
  </si>
  <si>
    <r>
      <t>Какао на прах</t>
    </r>
    <r>
      <rPr>
        <sz val="9"/>
        <rFont val="Arial"/>
        <family val="2"/>
      </rPr>
      <t xml:space="preserve"> - цвят светлокафяв с червеникав оттенък; вкус - слабо нагарчащ, характерен за какаото</t>
    </r>
  </si>
  <si>
    <t>пликчета от литографиран станиол-дубле, затворени термично, пликчета от пергаминова хартия</t>
  </si>
  <si>
    <r>
      <t>Чай-билков</t>
    </r>
    <r>
      <rPr>
        <sz val="9"/>
        <rFont val="Arial"/>
        <family val="2"/>
      </rPr>
      <t xml:space="preserve"> - външен вид - ситно нарязан, цвят - специфичен, без страничен цвят, мирис - без страничен мирис</t>
    </r>
  </si>
  <si>
    <t>пликчета от литографиран станиол дубле, затворени термично, пликчета от пергаминова хартия</t>
  </si>
  <si>
    <r>
      <t>Ориз</t>
    </r>
    <r>
      <rPr>
        <sz val="9"/>
        <rFont val="Arial"/>
        <family val="2"/>
      </rPr>
      <t xml:space="preserve"> - да не е брашнясал и да не съдържа живи или мъртви вредители; цвят бял до кремав, без мирис на мухъл и запарено. Зелени и неолющени зърна не се допускат-</t>
    </r>
    <r>
      <rPr>
        <b/>
        <sz val="9"/>
        <rFont val="Arial"/>
        <family val="2"/>
      </rPr>
      <t>ЕКСТРА ИЛИ ПЪРВО КАЧЕСТВО</t>
    </r>
  </si>
  <si>
    <t>в полиетиленова торбичка по БДС по 1 кг</t>
  </si>
  <si>
    <r>
      <t>Замразен грах</t>
    </r>
    <r>
      <rPr>
        <sz val="10"/>
        <rFont val="Arial"/>
        <family val="2"/>
      </rPr>
      <t xml:space="preserve"> - цели зърна, ненабити, без пукнатини и примеси на люспи и парченца от шушулки; вкус и мирис - свойствени за зелен грах; цвят - зелен до жълто-зелен</t>
    </r>
  </si>
  <si>
    <t>кг</t>
  </si>
  <si>
    <r>
      <t>Замразен спанак</t>
    </r>
    <r>
      <rPr>
        <sz val="10"/>
        <rFont val="Arial"/>
        <family val="2"/>
      </rPr>
      <t xml:space="preserve"> - бланширан,нарязан, почистен от жили и примеси, вкус и мирис - свойствен за спанак.</t>
    </r>
  </si>
  <si>
    <t>В опаковка кг</t>
  </si>
  <si>
    <r>
      <t>МИКС ОТ ЗЕЛЕНЧУЦИ</t>
    </r>
    <r>
      <rPr>
        <sz val="9"/>
        <rFont val="Arial"/>
        <family val="2"/>
      </rPr>
      <t xml:space="preserve"> /замразен/                                     450гр., 1кг., 10 кг., 20кг.</t>
    </r>
  </si>
  <si>
    <r>
      <t>МОРКОВИ</t>
    </r>
    <r>
      <rPr>
        <sz val="9"/>
        <rFont val="Arial"/>
        <family val="2"/>
      </rPr>
      <t xml:space="preserve"> /замразени/</t>
    </r>
  </si>
  <si>
    <r>
      <t>БРОКОЛИ</t>
    </r>
    <r>
      <rPr>
        <sz val="9"/>
        <rFont val="Arial"/>
        <family val="2"/>
      </rPr>
      <t xml:space="preserve"> /замразени/</t>
    </r>
  </si>
  <si>
    <t>В целофанова  опаковка</t>
  </si>
  <si>
    <r>
      <t>Пшеница</t>
    </r>
    <r>
      <rPr>
        <sz val="9"/>
        <rFont val="Arial"/>
        <family val="2"/>
      </rPr>
      <t xml:space="preserve"> грухана за варене - цвят - специфичен за съответния сорт; мирис - характерен за прясно пшенично зърно без мирис на плесен, запарено и друг несвойствен мирис; вкус - характерен за пшенично зърно</t>
    </r>
  </si>
  <si>
    <t>в хартиени пликове по БДС</t>
  </si>
  <si>
    <r>
      <t>Черен пипер</t>
    </r>
    <r>
      <rPr>
        <sz val="9"/>
        <rFont val="Arial"/>
        <family val="2"/>
      </rPr>
      <t xml:space="preserve"> - млян  и пресят; цвят - кафяво до черен, вкус - парливо лютив</t>
    </r>
  </si>
  <si>
    <t>фолирани пликчета торбичка по БДС</t>
  </si>
  <si>
    <t>Копър-сух</t>
  </si>
  <si>
    <t>фолирани пликчета по БДС</t>
  </si>
  <si>
    <r>
      <t>Ванилия</t>
    </r>
    <r>
      <rPr>
        <sz val="9"/>
        <rFont val="Arial"/>
        <family val="2"/>
      </rPr>
      <t xml:space="preserve"> - съдържание на ванилин 100%</t>
    </r>
  </si>
  <si>
    <t>пликчета от пергаминова хартия по 0.002кг за бройка</t>
  </si>
  <si>
    <r>
      <t>Канела</t>
    </r>
    <r>
      <rPr>
        <sz val="9"/>
        <rFont val="Arial"/>
        <family val="2"/>
      </rPr>
      <t xml:space="preserve"> - светлокафяв цвят, вкус - леконагарчащ</t>
    </r>
  </si>
  <si>
    <t>фолирани пликчета</t>
  </si>
  <si>
    <t>Бакпулвер</t>
  </si>
  <si>
    <t>Сода бикарбонат</t>
  </si>
  <si>
    <t>Амонячна сода</t>
  </si>
  <si>
    <t>Лимонена киселина</t>
  </si>
  <si>
    <r>
      <t>Джоджен</t>
    </r>
    <r>
      <rPr>
        <sz val="9"/>
        <rFont val="Arial"/>
        <family val="2"/>
      </rPr>
      <t xml:space="preserve"> - сух - в опаковка</t>
    </r>
  </si>
  <si>
    <t>фолирани пликчета от 0.010 кг</t>
  </si>
  <si>
    <r>
      <t xml:space="preserve">Магданоз </t>
    </r>
    <r>
      <rPr>
        <sz val="9"/>
        <rFont val="Arial"/>
        <family val="2"/>
      </rPr>
      <t xml:space="preserve"> - сух - в опаковка</t>
    </r>
  </si>
  <si>
    <t>фолирани пликчета от 0.010кг</t>
  </si>
  <si>
    <r>
      <t>Девисил</t>
    </r>
    <r>
      <rPr>
        <sz val="9"/>
        <rFont val="Arial"/>
        <family val="2"/>
      </rPr>
      <t xml:space="preserve"> - сух-в опаковка</t>
    </r>
  </si>
  <si>
    <t>цена на една опаковка</t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</si>
  <si>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  <r>
      <rPr>
        <b/>
        <sz val="9"/>
        <rFont val="Arial"/>
        <family val="2"/>
      </rPr>
      <t>период от 01 септември до 31 май</t>
    </r>
  </si>
  <si>
    <t>в насипно състояние, в пластмасови касетки по БДС, в мрежести потребителски опаковки</t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</si>
  <si>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</t>
    </r>
    <r>
      <rPr>
        <b/>
        <sz val="9"/>
        <rFont val="Arial"/>
        <family val="2"/>
      </rPr>
      <t>период 01 юни до 31 август</t>
    </r>
  </si>
  <si>
    <r>
      <t>Портокали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-</t>
    </r>
    <r>
      <rPr>
        <b/>
        <sz val="9"/>
        <rFont val="Arial"/>
        <family val="2"/>
      </rPr>
      <t>период - от 01 септември - до 31 май</t>
    </r>
  </si>
  <si>
    <t>в мрежести потребителски опаковки по БДС</t>
  </si>
  <si>
    <t>кофичка от 0.250 кг</t>
  </si>
  <si>
    <t>Плодово кисело мляко - естествен продукт с плодов вкус и парченца плодове, без консерванти</t>
  </si>
  <si>
    <t>Пластмасови кофички по 0.250 кг.</t>
  </si>
  <si>
    <r>
      <t>Банани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да са напълно узрели </t>
    </r>
    <r>
      <rPr>
        <b/>
        <sz val="9"/>
        <rFont val="Arial"/>
        <family val="2"/>
      </rPr>
      <t>период целогодишно</t>
    </r>
  </si>
  <si>
    <t>неопаковани</t>
  </si>
  <si>
    <r>
      <t>Грейпфрут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80мм -</t>
    </r>
    <r>
      <rPr>
        <b/>
        <sz val="9"/>
        <rFont val="Arial"/>
        <family val="2"/>
      </rPr>
      <t>период - от 01 септември - до 31 май</t>
    </r>
  </si>
  <si>
    <t>В насипно състояние,разфасовани в дървени или пластмасови касетки по БДС</t>
  </si>
  <si>
    <t>в насипно състояние, разфасовани в дървени или пластмасови касетки по БДС</t>
  </si>
  <si>
    <r>
      <t>Мандарини</t>
    </r>
    <r>
      <rPr>
        <sz val="9"/>
        <rFont val="Arial"/>
        <family val="2"/>
      </rPr>
      <t xml:space="preserve"> /зимен период /- плодове-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период - </t>
    </r>
    <r>
      <rPr>
        <b/>
        <sz val="9"/>
        <rFont val="Arial"/>
        <family val="2"/>
      </rPr>
      <t>01 септември - 30 май</t>
    </r>
  </si>
  <si>
    <t>мрежести потребителски опаковки по БДС</t>
  </si>
  <si>
    <r>
      <t>Дини</t>
    </r>
    <r>
      <rPr>
        <sz val="9"/>
        <rFont val="Arial"/>
        <family val="2"/>
      </rPr>
      <t xml:space="preserve"> пресни - плодове недозрели не се допускат, плодове, цели, здрави, чисти, ненапукани, ненабити с характерна за сорба форма. Тегло на един брой от 1.5 кг. период -</t>
    </r>
    <r>
      <rPr>
        <b/>
        <sz val="9"/>
        <rFont val="Arial"/>
        <family val="2"/>
      </rPr>
      <t xml:space="preserve"> от юли до септември</t>
    </r>
  </si>
  <si>
    <t>в дървени кафези за зеленчуци по БДС</t>
  </si>
  <si>
    <t>в щайги по БДС. Във всяка щайга се поставя грозде от един сорт, сортирано по качество, големина и оцветяване</t>
  </si>
  <si>
    <r>
      <t>Киви пресни плодове / от декември до март месец/</t>
    </r>
    <r>
      <rPr>
        <sz val="10"/>
        <rFont val="Arial"/>
        <family val="2"/>
      </rPr>
      <t xml:space="preserve"> - цилиндрично закръглени с кафява, мека, мъхеста обвивка и тревистозелена, сочна и мека сърцевина. Тегло на плода от 0,050гр. до 0,100гр. Повреди механични и от болести не се допускат.Загнили плодове не се допускат.</t>
    </r>
  </si>
  <si>
    <t>тиквите се опаковат в каси по БДС</t>
  </si>
  <si>
    <t>в целофанови опаковки по 0.450 кг</t>
  </si>
  <si>
    <t>СЛАВЯНСКИ МИКС- за пържене - 450 г-предварително запържени картофи на парчета, гъби, лук, чушки, праз лук, магданоз за пържене, предварително запържени картофи на парчета, гъби, лук, чушки праз лук, магданоз.</t>
  </si>
  <si>
    <t>КАРТОФЕНО ПЮРЕ люспи - жълто на люспи</t>
  </si>
  <si>
    <t>опаковка от 450гр</t>
  </si>
  <si>
    <t>опаковани в дървени касети по БДС или пластмасови</t>
  </si>
  <si>
    <t>не се допуска влага, в чисти и здрави касетки по БДС, изисква се да са сортирани от едно качество и един сорт</t>
  </si>
  <si>
    <t>в дървени касетки по БДС или в пластмасови касетки</t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</si>
  <si>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КАПИЯ</t>
    </r>
    <r>
      <rPr>
        <sz val="9"/>
        <rFont val="Arial"/>
        <family val="2"/>
      </rPr>
      <t xml:space="preserve">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</si>
  <si>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t>в мрежести торбички по БДС или пластмасови каси по БДС. Масата на опакования пипер не трябва да превишава 15 кг.</t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</si>
  <si>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ЗЛАТЕН МЕДАЛ</t>
    </r>
    <r>
      <rPr>
        <sz val="9"/>
        <rFont val="Arial"/>
        <family val="2"/>
      </rPr>
      <t>, 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</si>
  <si>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t>бр. От 0,180кг</t>
  </si>
  <si>
    <t>Краве масло - не по малко от 82% масленост - цвят светложълт до бял; мирис - специфичен,без примеси и растителни мазнини</t>
  </si>
  <si>
    <r>
      <t xml:space="preserve">в мрежести торбички по БДС или пластмасови каси по БДС. Масата на опакования пипер </t>
    </r>
    <r>
      <rPr>
        <b/>
        <sz val="10"/>
        <rFont val="Arial"/>
        <family val="2"/>
      </rPr>
      <t>не трябва да превишава 15 кг.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</si>
  <si>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СЕВРИЯ</t>
    </r>
    <r>
      <rPr>
        <sz val="9"/>
        <rFont val="Arial"/>
        <family val="2"/>
      </rPr>
      <t>,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</si>
  <si>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КАМБИ</t>
    </r>
    <r>
      <rPr>
        <sz val="9"/>
        <rFont val="Arial"/>
        <family val="2"/>
      </rPr>
      <t xml:space="preserve"> / за готвене, пълнене и пържене /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</si>
  <si>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</t>
    </r>
  </si>
  <si>
    <t>в насипно състояние в дървени или пластмасови касети по БДС</t>
  </si>
  <si>
    <r>
      <t>Картофи</t>
    </r>
    <r>
      <rPr>
        <sz val="9"/>
        <rFont val="Arial"/>
        <family val="2"/>
      </rPr>
      <t xml:space="preserve"> ранни пресни - клубени цели свежи, чисти без пукнатини с кремава или розова ножица</t>
    </r>
  </si>
  <si>
    <r>
      <t>Картофи</t>
    </r>
    <r>
      <rPr>
        <sz val="9"/>
        <rFont val="Arial"/>
        <family val="2"/>
      </rPr>
      <t xml:space="preserve"> късни - клубени цели свежи, чисти непозеленели, непокълнали, еднородни по окраска и форма с втвърдена кожица и характерна за сорта консистенция</t>
    </r>
  </si>
  <si>
    <r>
      <t>Лук кромид</t>
    </r>
    <r>
      <rPr>
        <sz val="9"/>
        <rFont val="Arial"/>
        <family val="2"/>
      </rPr>
      <t xml:space="preserve"> зрял - луковици цели, здрави, чисти, напълно развити, добре оформени, узрели с плътна и суха външна обвивка / люспа/ . Повреди от болести и механични не се допускат</t>
    </r>
  </si>
  <si>
    <t>в насипно състояние в мрежести торбички. Във всяка торбичка се поставя лук от един и същ сорт, качество и големина</t>
  </si>
  <si>
    <r>
      <t>Зрял чесън</t>
    </r>
    <r>
      <rPr>
        <sz val="9"/>
        <rFont val="Arial"/>
        <family val="2"/>
      </rPr>
      <t xml:space="preserve"> - луковици - цели, чисти, напълно развити, добре оформени, узрели, с плътна и суха обвивна люспа, с непрорасли, незамърсени от кал и пръст части</t>
    </r>
  </si>
  <si>
    <t>в насипно състояние в перфорирани полиетиленови торби, пластмасови каси по БДС</t>
  </si>
  <si>
    <r>
      <t>Спанак пресен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</t>
    </r>
  </si>
  <si>
    <t>не се допуска влага, в чисти и здрави касетки по БДС</t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</si>
  <si>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</t>
    </r>
  </si>
  <si>
    <t>не се допуска влага в чисти и здрави касетки по БДС</t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</si>
  <si>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</t>
    </r>
  </si>
  <si>
    <t>връзки по 10 бр.</t>
  </si>
  <si>
    <t>на връзки по 10 броя</t>
  </si>
  <si>
    <r>
      <t>Патладжани</t>
    </r>
    <r>
      <rPr>
        <sz val="9"/>
        <rFont val="Arial"/>
        <family val="2"/>
      </rPr>
      <t xml:space="preserve">  - трябва да бъдат цели, с дръжки, здрави, чисти, с характерна форма и с виолетова до тъмновиолетова окраска</t>
    </r>
  </si>
  <si>
    <t>в насипно състояние в дървени или пластмасови касети по БДС, съдържанието да се състои от един и същ сорт, едно и също качество</t>
  </si>
  <si>
    <r>
      <t>Пресен кервиз</t>
    </r>
    <r>
      <rPr>
        <sz val="9"/>
        <rFont val="Arial"/>
        <family val="2"/>
      </rPr>
      <t xml:space="preserve"> / целина/ - листа свежи, чисти, здрави, без механични повреди, повреди от болести и неприятели, без следи от препарати с подрязани дръжки</t>
    </r>
  </si>
  <si>
    <t>Бр. връзки</t>
  </si>
  <si>
    <t>връзки</t>
  </si>
  <si>
    <r>
      <t>Пресен магданоз</t>
    </r>
    <r>
      <rPr>
        <sz val="9"/>
        <rFont val="Arial"/>
        <family val="2"/>
      </rPr>
      <t xml:space="preserve"> на връзки - от свежи, чисти от кал здрави, зелени, външно добре оформени листа - целогодишно</t>
    </r>
  </si>
  <si>
    <r>
      <t>Пресен копър</t>
    </r>
    <r>
      <rPr>
        <sz val="9"/>
        <rFont val="Arial"/>
        <family val="2"/>
      </rPr>
      <t>- на връзки - листа свежи, цели, здрави, чисти без механични повреди и повреди от болести и неприятели с подрязани дръжки без корени</t>
    </r>
  </si>
  <si>
    <t>не се допуска влага в чисти и здрави касети по БДС</t>
  </si>
  <si>
    <r>
      <t>Праз</t>
    </r>
    <r>
      <rPr>
        <sz val="9"/>
        <rFont val="Arial"/>
        <family val="2"/>
      </rPr>
      <t xml:space="preserve"> - добре оформен, свеж, чист не по-малък от 80 см - на връзки по 20 броя</t>
    </r>
  </si>
  <si>
    <t>на връзки по 20 броя</t>
  </si>
  <si>
    <t>пакет от 1 кг</t>
  </si>
  <si>
    <r>
      <t>Маслини</t>
    </r>
    <r>
      <rPr>
        <sz val="9"/>
        <rFont val="Arial"/>
        <family val="2"/>
      </rPr>
      <t xml:space="preserve"> - с гладка повърхност, без страничен вкус и привкус, на цвят черни с размер не по-малък от 1.5 см до 2 см</t>
    </r>
  </si>
  <si>
    <t>в стъклен буркан от 0.680 кг.</t>
  </si>
  <si>
    <r>
      <t xml:space="preserve">Грах </t>
    </r>
    <r>
      <rPr>
        <sz val="9"/>
        <rFont val="Arial"/>
        <family val="2"/>
      </rPr>
      <t>- консерва - цели зърна, ненабити, без пукнатини и примеси на люспи и парченца от шушулки; вкус и мирис - свойствени за зелен грах; цвят - зелен до жълто-зелен</t>
    </r>
  </si>
  <si>
    <r>
      <t>Зелен фасул консерва</t>
    </r>
    <r>
      <rPr>
        <sz val="9"/>
        <rFont val="Arial"/>
        <family val="2"/>
      </rPr>
      <t xml:space="preserve"> - шушулки цели или нарязани без дръжки или връхчета, без повреди от болести и вредители, с цвят, характерен за сорта; заливката почти прозрачна, без утайка</t>
    </r>
  </si>
  <si>
    <r>
      <t>Кисели краставички стерилизирани</t>
    </r>
    <r>
      <rPr>
        <sz val="9"/>
        <rFont val="Arial"/>
        <family val="2"/>
      </rPr>
      <t xml:space="preserve"> - чисти, цели, ненабръчкани, неповехнали, без механични и др. Повреди, без плододръжки и остатъци от цветове; цвят - зелен до жълто зелен</t>
    </r>
  </si>
  <si>
    <r>
      <t>Кисело зеле</t>
    </r>
    <r>
      <rPr>
        <sz val="9"/>
        <rFont val="Arial"/>
        <family val="2"/>
      </rPr>
      <t xml:space="preserve"> - цвят - светло сламест с жълтеникав оттенък, вкус - солено-кисел без страничен привкус, мирис - характерен за доброкачествено зеле</t>
    </r>
  </si>
  <si>
    <t>буркани от 1.700 кг.</t>
  </si>
  <si>
    <t>буркани от 3.00 кг.</t>
  </si>
  <si>
    <r>
      <t>Лютеница</t>
    </r>
    <r>
      <rPr>
        <sz val="9"/>
        <rFont val="Arial"/>
        <family val="2"/>
      </rPr>
      <t xml:space="preserve"> - еднородна пюреобразна маса; вкус и мирис - свойствени за вложените съставки; цвят - бледо до яркочервен</t>
    </r>
  </si>
  <si>
    <t>в стъклен буркан – 0.575</t>
  </si>
  <si>
    <t>в стъклен буркан -0.314 кг</t>
  </si>
  <si>
    <t>в стъклен буркан -0.300 кг</t>
  </si>
  <si>
    <r>
      <t>Доматено пюре</t>
    </r>
    <r>
      <rPr>
        <sz val="9"/>
        <rFont val="Arial"/>
        <family val="2"/>
      </rPr>
      <t xml:space="preserve"> еднородна пюреобразна маса; вкус и мирис - свойствени за вложените съставки; цвят -  яркочервен</t>
    </r>
  </si>
  <si>
    <t>в стъклен буркан - 0.720 кг</t>
  </si>
  <si>
    <r>
      <t>Гъби</t>
    </r>
    <r>
      <rPr>
        <sz val="9"/>
        <rFont val="Arial"/>
        <family val="2"/>
      </rPr>
      <t xml:space="preserve"> - стерилизирани</t>
    </r>
  </si>
  <si>
    <r>
      <t>Компоти</t>
    </r>
    <r>
      <rPr>
        <sz val="9"/>
        <rFont val="Arial"/>
        <family val="2"/>
      </rPr>
      <t xml:space="preserve"> от </t>
    </r>
    <r>
      <rPr>
        <b/>
        <sz val="9"/>
        <rFont val="Arial"/>
        <family val="2"/>
      </rPr>
      <t>праскови</t>
    </r>
    <r>
      <rPr>
        <sz val="9"/>
        <rFont val="Arial"/>
        <family val="2"/>
      </rPr>
      <t xml:space="preserve"> - всяка опаковка да съдържа плодове от един сорт, почистени от костилки, нарязани по един и същ начин без тъмни петна и дефекти по повърхността; сиропа - бистър без следи от утайка и странични примеси; цвят на плода - типичен за използвания сорт</t>
    </r>
  </si>
  <si>
    <t>стъклен буркан 0.680</t>
  </si>
  <si>
    <r>
      <t>Компоти</t>
    </r>
    <r>
      <rPr>
        <sz val="9"/>
        <rFont val="Arial"/>
        <family val="2"/>
      </rPr>
      <t xml:space="preserve"> от </t>
    </r>
    <r>
      <rPr>
        <b/>
        <sz val="9"/>
        <rFont val="Arial"/>
        <family val="2"/>
      </rPr>
      <t xml:space="preserve">кайсии </t>
    </r>
    <r>
      <rPr>
        <sz val="9"/>
        <rFont val="Arial"/>
        <family val="2"/>
      </rPr>
      <t>- всяка опаковка да съдържа плодове от един сорт, почистени от костилки, нарязани по един и същ начин без тъмни петна и дефекти по повърхността; сиропа - бистър без следи от утайка и странични примеси; цвят на плода - типичен за използвания сорт</t>
    </r>
  </si>
  <si>
    <r>
      <t>Компоти от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сини сливи</t>
    </r>
    <r>
      <rPr>
        <sz val="9"/>
        <rFont val="Arial"/>
        <family val="2"/>
      </rPr>
      <t xml:space="preserve"> - половинки плодове без механични и болестни повреди, почистени от костилки и дръжки, цвят на плода - характерен за сорта; вкус и мирис - свойствени за компот от сини сливи</t>
    </r>
  </si>
  <si>
    <r>
      <t>Компоти от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круши -</t>
    </r>
    <r>
      <rPr>
        <sz val="9"/>
        <rFont val="Arial"/>
        <family val="2"/>
      </rPr>
      <t xml:space="preserve"> плодове, обелени или необелени, почистени от семенните гнезда без повреди от болести и неприятели; цвят характерен за плода</t>
    </r>
  </si>
  <si>
    <t>Натурален сок от ябълка, праскова или портокал без консерванти със съдържание на витамин С не по-малко от 100% концентрация на натурален сок</t>
  </si>
  <si>
    <t>Натурален сок от ябълка, праскова или портокал без консерванти със съдържание на витамин с не по-малко от 100% концентрация на натурален сок</t>
  </si>
  <si>
    <t>картонена кутия 1 литър</t>
  </si>
  <si>
    <r>
      <t>Сок</t>
    </r>
    <r>
      <rPr>
        <sz val="9"/>
        <rFont val="Arial"/>
        <family val="2"/>
      </rPr>
      <t xml:space="preserve"> -  “степче” или еквивалентно</t>
    </r>
  </si>
  <si>
    <t>пакетче</t>
  </si>
  <si>
    <t>Пунш</t>
  </si>
  <si>
    <t>бутилка от 3 литра</t>
  </si>
  <si>
    <r>
      <t>Боза</t>
    </r>
    <r>
      <rPr>
        <sz val="9"/>
        <rFont val="Arial"/>
        <family val="2"/>
      </rPr>
      <t xml:space="preserve"> - голяма бутилка</t>
    </r>
  </si>
  <si>
    <t>голяма бутилка -0,500л</t>
  </si>
  <si>
    <t>Сок/пластмасова чашка от 0,200л</t>
  </si>
  <si>
    <t>пластмасова чашка - 0.200 л</t>
  </si>
  <si>
    <r>
      <t>Безалкохолни газирани напитки</t>
    </r>
    <r>
      <rPr>
        <sz val="9"/>
        <rFont val="Arial"/>
        <family val="2"/>
      </rPr>
      <t>- фруктови</t>
    </r>
  </si>
  <si>
    <t>бутилки от 2 литра</t>
  </si>
  <si>
    <t xml:space="preserve">бр. от 0,5кг. </t>
  </si>
  <si>
    <t>цена за кг.</t>
  </si>
  <si>
    <r>
      <t>Тиквички</t>
    </r>
    <r>
      <rPr>
        <sz val="9"/>
        <color indexed="10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/01.05-31.07/</t>
    </r>
  </si>
  <si>
    <t>връзка</t>
  </si>
  <si>
    <r>
      <t>Фини овесени ядки</t>
    </r>
    <r>
      <rPr>
        <sz val="9"/>
        <rFont val="Arial"/>
        <family val="2"/>
      </rPr>
      <t xml:space="preserve"> плоска форма , мирис специфичен, без мирис на запарено, плесен, специфичен вкус</t>
    </r>
  </si>
  <si>
    <r>
      <t>Тиквички</t>
    </r>
    <r>
      <rPr>
        <sz val="9"/>
        <color indexed="10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/01.12-31.04/</t>
    </r>
  </si>
  <si>
    <t>ЗА Доставка на хранителни продукти за нуждите на Домашен социален патронаж и Дом за възрастни хора с психични разстройства  -  с.Пъстрогор на територията на Община Свиленград  името на поръчката се копира /</t>
  </si>
  <si>
    <t>в полиамидна опаковка   по 0.400 кг</t>
  </si>
  <si>
    <t>опаковка от 0.400 кг</t>
  </si>
  <si>
    <t>опаковка от 1200 бр. подсладители</t>
  </si>
  <si>
    <t xml:space="preserve">на връзки </t>
  </si>
  <si>
    <t>полиетиленова кофа по 4,00 кг.</t>
  </si>
  <si>
    <t>стъклен буркан от 1,700</t>
  </si>
  <si>
    <t>в стъклен буркан – 0.720</t>
  </si>
  <si>
    <t>Буркан от 3,200 кг</t>
  </si>
  <si>
    <t>буркан от 3,200 кг.</t>
  </si>
  <si>
    <t>голяма бутилка -2 л</t>
  </si>
  <si>
    <t>голяма бутилка-2 л</t>
  </si>
  <si>
    <t>бр. Пакети-0,500кг</t>
  </si>
  <si>
    <t>пакет от 0.500 кг</t>
  </si>
  <si>
    <t>В стъклен буркан от
 0,680 кг</t>
  </si>
  <si>
    <t>Царска туршия - смес от 
консервирани зеленчуци /зеле,
 карфиол, морков, чушка и др./</t>
  </si>
  <si>
    <t>Общо прогнозно количество ЦДГ, ДЯ И ЗК</t>
  </si>
  <si>
    <t>Общо прогнозно количество - ДСУ</t>
  </si>
  <si>
    <t>Бутер тесто - замразено</t>
  </si>
  <si>
    <t>В опаковка от 0.400 кг</t>
  </si>
  <si>
    <t>В опаковка от 0.800 кг</t>
  </si>
  <si>
    <t>ПРОГНОЗНО КОЛИЧЕСТВО ОБЩО</t>
  </si>
  <si>
    <t>ТЕХНИЧЕСКА СПЕЦИФИКАЦИЯ</t>
  </si>
  <si>
    <t>броя</t>
  </si>
  <si>
    <t xml:space="preserve"> брой пакети от  0.500 кг</t>
  </si>
  <si>
    <t>в плик от 0.400 кг</t>
  </si>
  <si>
    <t xml:space="preserve">  пакет от 1 кг.</t>
  </si>
  <si>
    <t>брой пакет от 0,100кг</t>
  </si>
  <si>
    <t>брой пакет по 1 кг</t>
  </si>
  <si>
    <t>брой опаковка от 1 кг</t>
  </si>
  <si>
    <t xml:space="preserve"> брой опаковка от 0,5 кг</t>
  </si>
  <si>
    <t>буркана</t>
  </si>
  <si>
    <t>брой опаковки</t>
  </si>
  <si>
    <t>литра</t>
  </si>
  <si>
    <t>литъра</t>
  </si>
  <si>
    <t>броя опаковки</t>
  </si>
  <si>
    <t>брой пликове по 0,5кг</t>
  </si>
  <si>
    <t>брой пликове от 0,400кг</t>
  </si>
  <si>
    <t>брой пакети от 0,100кг</t>
  </si>
  <si>
    <t>брой опаковки от 0,100кг</t>
  </si>
  <si>
    <t>брой кофички</t>
  </si>
  <si>
    <t>брой кутийки</t>
  </si>
  <si>
    <t>в опаковъчни кутийки</t>
  </si>
  <si>
    <t>брой пликове от 0,500кг</t>
  </si>
  <si>
    <t>брой пакетчета от 0,330кг</t>
  </si>
  <si>
    <t xml:space="preserve">брой пакетчета  </t>
  </si>
  <si>
    <t>брой буркани</t>
  </si>
  <si>
    <t>брой пликчета от 0,100кг</t>
  </si>
  <si>
    <t>броя буркани</t>
  </si>
  <si>
    <t>броя бутилки</t>
  </si>
  <si>
    <t xml:space="preserve">броя пликчета  </t>
  </si>
  <si>
    <t>броя пакетчета</t>
  </si>
  <si>
    <t>броя кутии</t>
  </si>
  <si>
    <t>кг - дава се цена за кг</t>
  </si>
  <si>
    <t>броя хартиени пликове</t>
  </si>
  <si>
    <t>броя фолирани пликчета</t>
  </si>
  <si>
    <t>броя картонени кутии по 2 литра</t>
  </si>
  <si>
    <t>броя бутилки от три литра</t>
  </si>
  <si>
    <t>броя големи бутилки от 0,500л</t>
  </si>
  <si>
    <t>броя чашки</t>
  </si>
  <si>
    <t>броя бутилки от 2 литра</t>
  </si>
  <si>
    <t>броя пакети от 0,100кг</t>
  </si>
  <si>
    <t>пакети, екструдирани с полиетилен по БДС</t>
  </si>
  <si>
    <t xml:space="preserve">бр.пакетче от 0,125кг. </t>
  </si>
  <si>
    <t xml:space="preserve">бр. пакетчета от 0,250кг. </t>
  </si>
  <si>
    <t>броя пликове</t>
  </si>
  <si>
    <t xml:space="preserve">броя кофички  </t>
  </si>
  <si>
    <t xml:space="preserve">броя пакети  </t>
  </si>
  <si>
    <t>броя Буркани</t>
  </si>
  <si>
    <t>кг.- дава се цена за кг</t>
  </si>
  <si>
    <t>бр. Бутилки- от 2 л</t>
  </si>
  <si>
    <t>ПЛОДОВЕ И ЗЕЛЕНЧУЦИ ПРЕЗ ПРОЛЕТТА - 
от 21.03.-до 21 юни</t>
  </si>
  <si>
    <r>
      <rPr>
        <b/>
        <sz val="9"/>
        <rFont val="Arial"/>
        <family val="2"/>
      </rPr>
      <t>Лапад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</t>
    </r>
  </si>
  <si>
    <t>Репички -  растения със стандартни кореноплоди, с тъмнозелено оцветена листна розетка, здрави и пресни с характерна за сорта червена окраска.</t>
  </si>
  <si>
    <t>ПЛОДОВЕ  - 21.03. - 21.06.</t>
  </si>
  <si>
    <t>ЗЕЛЕНЧУЦИ - 21.03. -21.06.</t>
  </si>
  <si>
    <t>връзки по 10 бр.- дава се цена за връзка</t>
  </si>
  <si>
    <t>ПЛОДОВЕ И ЗЕЛЕНЧУЦИ ПРЕЗ ЛЯТОТО - 
от 21.06.-до 23.09.</t>
  </si>
  <si>
    <t>ПЛОДОВЕ  - 21.06.-до 23.09.</t>
  </si>
  <si>
    <r>
      <t>Круша</t>
    </r>
    <r>
      <rPr>
        <sz val="9"/>
        <rFont val="Arial"/>
        <family val="2"/>
      </rPr>
      <t xml:space="preserve"> летен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</si>
  <si>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</si>
  <si>
    <t>в насипно състояние, в пластмасови касетки по БДС,</t>
  </si>
  <si>
    <r>
      <rPr>
        <b/>
        <sz val="9"/>
        <rFont val="Arial"/>
        <family val="2"/>
      </rPr>
      <t>Малини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Стандартни размери.</t>
    </r>
  </si>
  <si>
    <r>
      <rPr>
        <b/>
        <sz val="9"/>
        <rFont val="Arial"/>
        <family val="2"/>
      </rPr>
      <t>Ягоди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Стандартни размери.</t>
    </r>
  </si>
  <si>
    <r>
      <t xml:space="preserve">Нектарини </t>
    </r>
    <r>
      <rPr>
        <sz val="9"/>
        <rFont val="Arial"/>
        <family val="2"/>
      </rPr>
      <t xml:space="preserve">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</t>
    </r>
  </si>
  <si>
    <r>
      <t>Сини сливи</t>
    </r>
    <r>
      <rPr>
        <sz val="9"/>
        <rFont val="Arial"/>
        <family val="2"/>
      </rPr>
      <t xml:space="preserve">  - плодове, цели, пресни, здрави, чисти, напълно развити, с характерна за сорта форма и оцветяване, повреди мехфанични и от болести не се допускат. Загнили плодове не се допускат</t>
    </r>
  </si>
  <si>
    <r>
      <t xml:space="preserve">Кайсии </t>
    </r>
    <r>
      <rPr>
        <sz val="9"/>
        <rFont val="Arial"/>
        <family val="2"/>
      </rPr>
      <t xml:space="preserve">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</si>
  <si>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Грозде ранно - 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допускат.</t>
    </r>
  </si>
  <si>
    <t xml:space="preserve">в щайги по БДС. </t>
  </si>
  <si>
    <r>
      <t>Праскови</t>
    </r>
    <r>
      <rPr>
        <sz val="9"/>
        <rFont val="Arial"/>
        <family val="2"/>
      </rPr>
      <t xml:space="preserve"> 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</t>
    </r>
  </si>
  <si>
    <r>
      <t xml:space="preserve">Праскови </t>
    </r>
    <r>
      <rPr>
        <sz val="9"/>
        <rFont val="Arial"/>
        <family val="2"/>
      </rPr>
      <t xml:space="preserve">пресни 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65,  Загнили плодове не се допускат</t>
    </r>
  </si>
  <si>
    <t>ЗЕЛЕНЧУЦИ  - 21.06.-до 23.09.</t>
  </si>
  <si>
    <r>
      <t>Пъпеши</t>
    </r>
    <r>
      <rPr>
        <sz val="9"/>
        <rFont val="Arial"/>
        <family val="2"/>
      </rPr>
      <t xml:space="preserve"> пресни – неуродливи, с малки отклонения в оцветяването на кората, с незначително замърсяване от почвата, плодове в беритбена зрялост с характерна за сорта. Маса на плода не по-малко от 0.5 кг.</t>
    </r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</si>
  <si>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 xml:space="preserve">неоранжерийни </t>
    </r>
    <r>
      <rPr>
        <sz val="9"/>
        <rFont val="Arial"/>
        <family val="2"/>
      </rPr>
      <t>през летния сезон -плодове пресни, здрави, чисти, кръгли, гладки или ръбести с форма типична за сорта с размери по най-големия диаметър 40 мм.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</si>
  <si>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качество.</t>
    </r>
  </si>
  <si>
    <r>
      <t>Череши</t>
    </r>
    <r>
      <rPr>
        <sz val="9"/>
        <rFont val="Arial"/>
        <family val="2"/>
      </rPr>
      <t xml:space="preserve"> плодове </t>
    </r>
    <r>
      <rPr>
        <sz val="9"/>
        <rFont val="Arial"/>
        <family val="2"/>
      </rPr>
      <t>цели, пресни, здрави, чисти, напълно развити, с характерна за сорта форма и оцветяване, повреди механични и от болести не се допускат.Загнили плодове не се допускат</t>
    </r>
  </si>
  <si>
    <r>
      <rPr>
        <b/>
        <sz val="9"/>
        <rFont val="Arial"/>
        <family val="2"/>
      </rPr>
      <t>Вишни-</t>
    </r>
    <r>
      <rPr>
        <sz val="9"/>
        <rFont val="Arial"/>
        <family val="2"/>
      </rPr>
      <t xml:space="preserve"> плодове - цели, пресни, здрави, чисти, напълно развити, с характерна за сорта форма и оцветяване, повреди механични и от болести не се допускат.Загнили плодове не се допускат</t>
    </r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</si>
  <si>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</t>
    </r>
  </si>
  <si>
    <r>
      <t>Зеле</t>
    </r>
    <r>
      <rPr>
        <sz val="9"/>
        <rFont val="Arial"/>
        <family val="2"/>
      </rPr>
      <t xml:space="preserve"> главесто прясно/</t>
    </r>
    <r>
      <rPr>
        <b/>
        <sz val="9"/>
        <rFont val="Arial"/>
        <family val="2"/>
      </rPr>
      <t xml:space="preserve"> БЪЛГАРСКО ПРОИЗВОДСТВО/или еквивалентно по качество такова</t>
    </r>
    <r>
      <rPr>
        <sz val="9"/>
        <rFont val="Arial"/>
        <family val="2"/>
      </rPr>
      <t xml:space="preserve">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сорта.</t>
    </r>
  </si>
  <si>
    <t>ПЛОДОВЕ  - 23.09-21.12.</t>
  </si>
  <si>
    <t>ПЛОДОВЕ И ЗЕЛЕНЧУЦИ ПРЕЗ ЕСЕНТА- 
от 23.09.-21.12.</t>
  </si>
  <si>
    <r>
      <t>Тикви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</si>
  <si>
    <r>
      <t>Грозде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</t>
    </r>
  </si>
  <si>
    <t>ПЛОДОВЕ И ЗЕЛЕНЧУЦИ ПРЕЗ ЗИМАТА - 
от 21.12.-21.03.</t>
  </si>
  <si>
    <t>ПЛОДОВЕ  - 21.12.-21.03.</t>
  </si>
  <si>
    <r>
      <t>Круша</t>
    </r>
    <r>
      <rPr>
        <sz val="9"/>
        <rFont val="Arial"/>
        <family val="2"/>
      </rPr>
      <t xml:space="preserve"> ЕСЕНЕН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</si>
  <si>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 xml:space="preserve">Праскови ЕСЕННИ - </t>
    </r>
    <r>
      <rPr>
        <sz val="9"/>
        <rFont val="Arial"/>
        <family val="2"/>
      </rPr>
      <t xml:space="preserve">пресни 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65,  Загнили плодове не се допускат</t>
    </r>
  </si>
  <si>
    <r>
      <t>ДЮЛИ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- стандартен размер</t>
    </r>
  </si>
  <si>
    <r>
      <rPr>
        <b/>
        <sz val="9"/>
        <rFont val="Arial"/>
        <family val="2"/>
      </rPr>
      <t>Смокини -</t>
    </r>
    <r>
      <rPr>
        <sz val="9"/>
        <rFont val="Arial"/>
        <family val="2"/>
      </rPr>
      <t xml:space="preserve"> плодове, цели, пресни, здрави, чисти, напълно развити, с характерна за сорта форма и оцветяване, повреди мехфанични и от болести не се допускат. </t>
    </r>
  </si>
  <si>
    <t>ЗЕЛЕНЧУЦИ  - 23.09.-до 21.12.</t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</si>
  <si>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 период </t>
    </r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</si>
  <si>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 период </t>
    </r>
  </si>
  <si>
    <t xml:space="preserve">ЦИТРОСОВИ ПЛОДОВЕ  </t>
  </si>
  <si>
    <r>
      <t>Портокали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</t>
    </r>
  </si>
  <si>
    <r>
      <t>Банани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да са напълно узрели</t>
    </r>
  </si>
  <si>
    <r>
      <t>Грейпфрут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80мм 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</si>
  <si>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период- </t>
    </r>
    <r>
      <rPr>
        <b/>
        <sz val="9"/>
        <rFont val="Arial"/>
        <family val="2"/>
      </rPr>
      <t xml:space="preserve">от </t>
    </r>
    <r>
      <rPr>
        <b/>
        <sz val="9"/>
        <color indexed="10"/>
        <rFont val="Arial"/>
        <family val="2"/>
      </rPr>
      <t>01.11.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</si>
  <si>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период- </t>
    </r>
    <r>
      <rPr>
        <b/>
        <sz val="9"/>
        <rFont val="Arial"/>
        <family val="2"/>
      </rPr>
      <t xml:space="preserve">01.03-31.05 </t>
    </r>
    <r>
      <rPr>
        <b/>
        <sz val="9"/>
        <color indexed="10"/>
        <rFont val="Arial"/>
        <family val="2"/>
      </rPr>
      <t>до 30.10.</t>
    </r>
  </si>
  <si>
    <r>
      <t>Зеле</t>
    </r>
    <r>
      <rPr>
        <sz val="9"/>
        <rFont val="Arial"/>
        <family val="2"/>
      </rPr>
      <t xml:space="preserve"> главесто прясно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сорта.</t>
    </r>
  </si>
  <si>
    <t>ПОДПРАВКИ</t>
  </si>
  <si>
    <r>
      <t>Круша</t>
    </r>
    <r>
      <rPr>
        <sz val="9"/>
        <rFont val="Arial"/>
        <family val="2"/>
      </rPr>
      <t xml:space="preserve"> ЗИМЕН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</si>
  <si>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 xml:space="preserve">Кайсии- пролетно летен сезон </t>
    </r>
    <r>
      <rPr>
        <sz val="9"/>
        <rFont val="Arial"/>
        <family val="2"/>
      </rPr>
      <t>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</si>
  <si>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Мандарини</t>
    </r>
    <r>
      <rPr>
        <sz val="9"/>
        <rFont val="Arial"/>
        <family val="2"/>
      </rPr>
      <t xml:space="preserve"> - плодове-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период -  от </t>
    </r>
    <r>
      <rPr>
        <b/>
        <sz val="9"/>
        <rFont val="Arial"/>
        <family val="2"/>
      </rPr>
      <t>01 септември - до 30 май</t>
    </r>
  </si>
  <si>
    <r>
      <t>Череши</t>
    </r>
    <r>
      <rPr>
        <sz val="9"/>
        <rFont val="Arial"/>
        <family val="2"/>
      </rPr>
      <t xml:space="preserve">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допускат. - </t>
    </r>
    <r>
      <rPr>
        <b/>
        <sz val="9"/>
        <rFont val="Arial"/>
        <family val="2"/>
      </rPr>
      <t>период - май, юни, юли.</t>
    </r>
  </si>
  <si>
    <r>
      <t>Пъпеши</t>
    </r>
    <r>
      <rPr>
        <sz val="9"/>
        <rFont val="Arial"/>
        <family val="2"/>
      </rPr>
      <t xml:space="preserve"> пресни – неуродливи, с малки отклонения в оцветяването на кората, с незначително замърсяване от почвата, плодове в беритбена зрялост с характерна за сорта. Маса на плода не по-малко от 0.5 кг.</t>
    </r>
    <r>
      <rPr>
        <b/>
        <sz val="9"/>
        <rFont val="Arial"/>
        <family val="2"/>
      </rPr>
      <t>-период - летен и есенен сезон.</t>
    </r>
  </si>
  <si>
    <r>
      <t>Грозде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 / </t>
    </r>
    <r>
      <rPr>
        <b/>
        <sz val="9"/>
        <rFont val="Arial"/>
        <family val="2"/>
      </rPr>
      <t>период - летен и есенен сезон.</t>
    </r>
  </si>
  <si>
    <r>
      <t xml:space="preserve">Киви пресни плодове </t>
    </r>
    <r>
      <rPr>
        <sz val="10"/>
        <rFont val="Arial"/>
        <family val="2"/>
      </rPr>
      <t xml:space="preserve">- цилиндрично закръглени с кафява, мека, мъхеста обвивка и тревистозелена, сочна и мека сърцевина. Тегло на плода от 0,050гр. до 0,100гр. Повреди механични и от болести не се допускат.Загнили плодове не се допускат.- период - </t>
    </r>
    <r>
      <rPr>
        <b/>
        <sz val="10"/>
        <rFont val="Arial"/>
        <family val="2"/>
      </rPr>
      <t>есенен и зимен период.</t>
    </r>
  </si>
  <si>
    <r>
      <t>Тикви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мм. - </t>
    </r>
    <r>
      <rPr>
        <b/>
        <sz val="9"/>
        <rFont val="Arial"/>
        <family val="2"/>
      </rPr>
      <t>период - есенен и зимен.</t>
    </r>
  </si>
  <si>
    <r>
      <t>Пресни домати 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</t>
    </r>
    <r>
      <rPr>
        <b/>
        <sz val="9"/>
        <rFont val="Arial"/>
        <family val="2"/>
      </rPr>
      <t xml:space="preserve"> период - от 01.11. до  31.05/.</t>
    </r>
  </si>
  <si>
    <r>
      <t>Домати</t>
    </r>
    <r>
      <rPr>
        <sz val="9"/>
        <rFont val="Arial"/>
        <family val="2"/>
      </rPr>
      <t xml:space="preserve"> пресни НЕОРАНЖЕРИЙНО ПРОИЗВОДСТВО -  -плодове пресни, здрави, чисти, кръгли, гладки или ръбести с форма типична за сорта с размери по най-големия диаметър 40 мм </t>
    </r>
    <r>
      <rPr>
        <b/>
        <sz val="9"/>
        <rFont val="Arial"/>
        <family val="2"/>
      </rPr>
      <t xml:space="preserve">/01.06-31.10/ . 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</si>
  <si>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 xml:space="preserve">ОРАНЖЕРИЙНИ </t>
    </r>
    <r>
      <rPr>
        <sz val="9"/>
        <rFont val="Arial"/>
        <family val="2"/>
      </rPr>
      <t xml:space="preserve">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</t>
    </r>
    <r>
      <rPr>
        <b/>
        <sz val="9"/>
        <rFont val="Arial"/>
        <family val="2"/>
      </rPr>
      <t>период - от 01.11. до  31.05/.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</si>
  <si>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</t>
    </r>
    <r>
      <rPr>
        <b/>
        <sz val="9"/>
        <rFont val="Arial"/>
        <family val="2"/>
      </rPr>
      <t>период- 01.06-31.10/</t>
    </r>
  </si>
  <si>
    <r>
      <t>Зеле</t>
    </r>
    <r>
      <rPr>
        <sz val="9"/>
        <rFont val="Arial"/>
        <family val="2"/>
      </rPr>
      <t xml:space="preserve"> глависто прясно/</t>
    </r>
    <r>
      <rPr>
        <b/>
        <sz val="9"/>
        <rFont val="Arial"/>
        <family val="2"/>
      </rPr>
      <t xml:space="preserve"> БЪЛГАРСКО ПРОИЗВОДСТВО/или еквивалентно по качество такова</t>
    </r>
    <r>
      <rPr>
        <sz val="9"/>
        <rFont val="Arial"/>
        <family val="2"/>
      </rPr>
      <t xml:space="preserve">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 /</t>
    </r>
    <r>
      <rPr>
        <b/>
        <sz val="9"/>
        <rFont val="Arial"/>
        <family val="2"/>
      </rPr>
      <t>период 01.06-30.11/</t>
    </r>
  </si>
  <si>
    <r>
      <t>Зеле</t>
    </r>
    <r>
      <rPr>
        <sz val="9"/>
        <rFont val="Arial"/>
        <family val="2"/>
      </rPr>
      <t xml:space="preserve"> главесто прясно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 /</t>
    </r>
    <r>
      <rPr>
        <b/>
        <sz val="9"/>
        <rFont val="Arial"/>
        <family val="2"/>
      </rPr>
      <t>период 01.12-31.05/</t>
    </r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</si>
  <si>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КАПИЯ</t>
    </r>
    <r>
      <rPr>
        <sz val="9"/>
        <rFont val="Arial"/>
        <family val="2"/>
      </rPr>
      <t xml:space="preserve"> - плодове цели, пресни, здрави, чисти, с характерен за сорта форма и оцветяване, с незасъхнал връх, с плододръжка и без повишена влажност-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</si>
  <si>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ЗЛАТЕН МЕДАЛ</t>
    </r>
    <r>
      <rPr>
        <sz val="9"/>
        <rFont val="Arial"/>
        <family val="2"/>
      </rPr>
      <t xml:space="preserve">,  - плодове цели, пресни, здрави, чисти, с характерен за сорта форма и оцветяване, с незасъхнал връх, с плододръжка и без повишена влажност--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</si>
  <si>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СЕВРИЯ</t>
    </r>
    <r>
      <rPr>
        <sz val="9"/>
        <rFont val="Arial"/>
        <family val="2"/>
      </rPr>
      <t xml:space="preserve">, - плодове цели, пресни, здрави, чисти, с характерен за сорта форма и оцветяване, с незасъхнал връх, с плододръжка и без повишена влажност.--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</si>
  <si>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КАМБИ</t>
    </r>
    <r>
      <rPr>
        <sz val="9"/>
        <rFont val="Arial"/>
        <family val="2"/>
      </rPr>
      <t xml:space="preserve"> / за готвене, пълнене и пържене / - плодове цели, пресни, здрави, чисти, с характерен за сорта форма и оцветяване, с незасъхнал връх, с плододръжка и без повишена влажност-- </t>
    </r>
    <r>
      <rPr>
        <b/>
        <sz val="9"/>
        <rFont val="Arial"/>
        <family val="2"/>
      </rPr>
      <t>период летен и есенен.</t>
    </r>
  </si>
  <si>
    <r>
      <t>Картофи</t>
    </r>
    <r>
      <rPr>
        <sz val="9"/>
        <rFont val="Arial"/>
        <family val="2"/>
      </rPr>
      <t xml:space="preserve"> ранни пресни - клубени цели свежи, чисти без пукнатини с кремава или розова ножица- </t>
    </r>
    <r>
      <rPr>
        <b/>
        <sz val="9"/>
        <rFont val="Arial"/>
        <family val="2"/>
      </rPr>
      <t>сезон пролет и лято.</t>
    </r>
  </si>
  <si>
    <r>
      <t>Лук кромид</t>
    </r>
    <r>
      <rPr>
        <sz val="9"/>
        <rFont val="Arial"/>
        <family val="2"/>
      </rPr>
      <t xml:space="preserve"> зрял - луковици цели, здрави, чисти, напълно развити, добре оформени, узрели с плътна и суха външна обвивка / люспа/ . Повреди от болести и механични не се допускат- </t>
    </r>
    <r>
      <rPr>
        <b/>
        <sz val="9"/>
        <rFont val="Arial"/>
        <family val="2"/>
      </rPr>
      <t>целогодишно</t>
    </r>
  </si>
  <si>
    <r>
      <t>Зрял чесън</t>
    </r>
    <r>
      <rPr>
        <sz val="9"/>
        <rFont val="Arial"/>
        <family val="2"/>
      </rPr>
      <t xml:space="preserve"> - луковици - цели, чисти, напълно развити, добре оформени, узрели, с плътна и суха обвивна люспа, с непрорасли, незамърсени от кал и пръст части -</t>
    </r>
    <r>
      <rPr>
        <b/>
        <sz val="9"/>
        <rFont val="Arial"/>
        <family val="2"/>
      </rPr>
      <t xml:space="preserve"> целогодишно.</t>
    </r>
  </si>
  <si>
    <r>
      <t>Спанак пресен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см.-</t>
    </r>
    <r>
      <rPr>
        <b/>
        <sz val="9"/>
        <rFont val="Arial"/>
        <family val="2"/>
      </rPr>
      <t>целогодишно.</t>
    </r>
  </si>
  <si>
    <r>
      <t>Патладжани</t>
    </r>
    <r>
      <rPr>
        <sz val="9"/>
        <rFont val="Arial"/>
        <family val="2"/>
      </rPr>
      <t xml:space="preserve">  - трябва да бъдат цели, с дръжки, здрави, чисти, с характерна форма и с виолетова до тъмновиолетова окраска. - период - </t>
    </r>
    <r>
      <rPr>
        <b/>
        <sz val="9"/>
        <rFont val="Arial"/>
        <family val="2"/>
      </rPr>
      <t>летен и есенен сезон.</t>
    </r>
  </si>
  <si>
    <t>бр. Буркана</t>
  </si>
  <si>
    <t>бр. буркана</t>
  </si>
  <si>
    <t>в опаковка малък грамаж по БДС</t>
  </si>
  <si>
    <t>Общо без ДДС:</t>
  </si>
  <si>
    <t>20% ДДС</t>
  </si>
  <si>
    <t>ВСИЧКО с ДДС:</t>
  </si>
  <si>
    <r>
      <t>Родопка с кренвирш</t>
    </r>
    <r>
      <rPr>
        <sz val="9"/>
        <rFont val="Arial"/>
        <family val="2"/>
      </rPr>
      <t>,  прясна произведена в същия ден</t>
    </r>
  </si>
  <si>
    <r>
      <t>Агнешки комплект</t>
    </r>
    <r>
      <rPr>
        <sz val="9"/>
        <rFont val="Arial"/>
        <family val="2"/>
      </rPr>
      <t xml:space="preserve"> - охладени / карантия, чревца, було/</t>
    </r>
  </si>
  <si>
    <t>опаковка от 1 или 2кг., 10 кг.</t>
  </si>
  <si>
    <r>
      <t>ЗЕЛЕН БОБ</t>
    </r>
    <r>
      <rPr>
        <sz val="9"/>
        <rFont val="Arial"/>
        <family val="2"/>
      </rPr>
      <t xml:space="preserve"> /замразен/рязан, изчистен и бланширан450гр., 1кг., 10 кг., 20кг.</t>
    </r>
  </si>
  <si>
    <t>Заешко месо /охладено/</t>
  </si>
  <si>
    <t xml:space="preserve">Кафе  -  екстракт от ръж, ечемик и цикория и не съдържа кофеин, 0,100 гр., </t>
  </si>
  <si>
    <r>
      <t>Свинско рагу</t>
    </r>
    <r>
      <rPr>
        <sz val="9"/>
        <rFont val="Arial"/>
        <family val="2"/>
      </rPr>
      <t xml:space="preserve"> - охладено свинско месо от гърди и плешка с кост</t>
    </r>
  </si>
  <si>
    <r>
      <t>Кисело зеле</t>
    </r>
    <r>
      <rPr>
        <sz val="9"/>
        <rFont val="Arial"/>
        <family val="2"/>
      </rPr>
      <t xml:space="preserve"> -рязано,  цвят - светло сламест с жълтеникав оттенък, вкус - солено-кисел без страничен привкус, мирис - характерен за доброкачествено зеле</t>
    </r>
  </si>
  <si>
    <r>
      <t>Кисело зеле</t>
    </r>
    <r>
      <rPr>
        <sz val="9"/>
        <rFont val="Arial"/>
        <family val="2"/>
      </rPr>
      <t xml:space="preserve"> -листа ,  цвят - светло сламест с жълтеникав оттенък, вкус - солено-кисел без страничен привкус, мирис - характерен за доброкачествено зеле</t>
    </r>
  </si>
  <si>
    <r>
      <t>Гъби</t>
    </r>
    <r>
      <rPr>
        <sz val="9"/>
        <rFont val="Arial"/>
        <family val="2"/>
      </rPr>
      <t xml:space="preserve"> - стерилизирани и нарязани</t>
    </r>
  </si>
  <si>
    <t>ЦЕНОВА ОФЕРТА</t>
  </si>
  <si>
    <r>
      <t>Наденица</t>
    </r>
    <r>
      <rPr>
        <sz val="9"/>
        <rFont val="Arial"/>
        <family val="2"/>
      </rPr>
      <t xml:space="preserve"> "</t>
    </r>
    <r>
      <rPr>
        <b/>
        <sz val="9"/>
        <rFont val="Arial"/>
        <family val="2"/>
      </rPr>
      <t>Македонка</t>
    </r>
    <r>
      <rPr>
        <sz val="9"/>
        <rFont val="Arial"/>
        <family val="2"/>
      </rPr>
      <t>"/ или еквивалентна/ - без повреди и необичайни грапавини, без петна и празнини под обвивката, цвят кафяво червен, мирис и вкус свойствен за варена наденица.</t>
    </r>
  </si>
  <si>
    <r>
      <t>Наденица</t>
    </r>
    <r>
      <rPr>
        <sz val="10"/>
        <rFont val="Arial"/>
        <family val="2"/>
      </rPr>
      <t xml:space="preserve"> "</t>
    </r>
    <r>
      <rPr>
        <b/>
        <sz val="10"/>
        <rFont val="Arial"/>
        <family val="2"/>
      </rPr>
      <t>Биренка</t>
    </r>
    <r>
      <rPr>
        <sz val="10"/>
        <rFont val="Arial"/>
        <family val="2"/>
      </rPr>
      <t>"</t>
    </r>
    <r>
      <rPr>
        <sz val="9"/>
        <rFont val="Arial"/>
        <family val="2"/>
      </rPr>
      <t>/ или еквивалентна/</t>
    </r>
    <r>
      <rPr>
        <sz val="10"/>
        <rFont val="Arial"/>
        <family val="2"/>
      </rPr>
      <t xml:space="preserve"> - без повреди и необичайни грапавини, без петна и празнини под обвивката, цвят кафяво червен, мирис и вкус свойствен за варена наденица</t>
    </r>
  </si>
  <si>
    <r>
      <t>Сини сливи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/летен и есенен сезон</t>
    </r>
    <r>
      <rPr>
        <sz val="9"/>
        <rFont val="Arial"/>
        <family val="2"/>
      </rPr>
      <t>/ плодове, цели, пресни, здрави, чисти, напълно развити, с характерна за сорта форма и оцветяване, повреди мехфанични и от болести не се допускат. Загнили плодове не се допускат</t>
    </r>
  </si>
  <si>
    <t>Ароматно безкофеиново кафе  -  екстракт от ръж, ечемик и цикория, разтворимо, без варене</t>
  </si>
  <si>
    <t>Прогнозно количество</t>
  </si>
  <si>
    <t>дава се цена за 1 бр.</t>
  </si>
  <si>
    <t>броя пакети</t>
  </si>
  <si>
    <t>дава се цена за 1 кг</t>
  </si>
  <si>
    <t>дава се цена за 1 бр./кг</t>
  </si>
  <si>
    <t>дава се цена за 1 литър</t>
  </si>
  <si>
    <t>дава се цена за килограм</t>
  </si>
  <si>
    <t>дава се цена за 1 бройка</t>
  </si>
  <si>
    <t>дава се цена за един брой</t>
  </si>
  <si>
    <r>
      <t>Парени свински крака</t>
    </r>
    <r>
      <rPr>
        <sz val="10"/>
        <rFont val="Arial"/>
        <family val="2"/>
      </rPr>
      <t xml:space="preserve"> - замразени,добре почистени, без остатъци от козина, добре опърлени.</t>
    </r>
  </si>
  <si>
    <t>дава се цена за брой</t>
  </si>
  <si>
    <t>дава се цена за литър</t>
  </si>
  <si>
    <t>дава се цена за кг</t>
  </si>
  <si>
    <t xml:space="preserve">кг </t>
  </si>
  <si>
    <t>дава се цена за един кг</t>
  </si>
  <si>
    <t>дава се цена за една връзка</t>
  </si>
  <si>
    <t>дава се цена за 1 брой/литър</t>
  </si>
  <si>
    <t>дава се цена за кг/бр.</t>
  </si>
  <si>
    <t>дава се цена за  брой</t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</si>
  <si>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- </t>
    </r>
    <r>
      <rPr>
        <b/>
        <sz val="10"/>
        <rFont val="Arial"/>
        <family val="2"/>
      </rPr>
      <t>есенен и зимен сезон</t>
    </r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</si>
  <si>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-</t>
    </r>
    <r>
      <rPr>
        <b/>
        <sz val="10"/>
        <rFont val="Arial"/>
        <family val="2"/>
      </rPr>
      <t xml:space="preserve"> пролетен и летен сезон</t>
    </r>
  </si>
  <si>
    <t xml:space="preserve">Единична цена в лв. без ДДС
</t>
  </si>
  <si>
    <t>Сума в лева без ДДС
/прогнозно количество к.5 х единична цена к.8/</t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</si>
  <si>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форма-</t>
    </r>
    <r>
      <rPr>
        <b/>
        <sz val="9"/>
        <rFont val="Arial"/>
        <family val="2"/>
      </rPr>
      <t>зимен и пролетен сезон.</t>
    </r>
  </si>
  <si>
    <t>Цените се изчисляват с точност до втори знак след десетичната запетая.</t>
  </si>
  <si>
    <t>УЧАСТНИКЪТ ДА ПОСОЧИ ДАЛИ Е РЕГИСТРИРАН / НЕ РЕГИСТРИРАН ПО ЗДДС.</t>
  </si>
  <si>
    <t>/забележка: ненужния текст се зачертава/</t>
  </si>
  <si>
    <t xml:space="preserve"> - Предложените цени са определени при пълно съответствие с условията от документацията по процедурата.</t>
  </si>
  <si>
    <t xml:space="preserve"> - Всички посочени цени са в български лева.</t>
  </si>
  <si>
    <t xml:space="preserve"> - Посочената цена включва всички разходи по изпълнение на поръчката.</t>
  </si>
  <si>
    <t>.......................................................................................</t>
  </si>
  <si>
    <t>/ име, фамилия, длъжност, подпис и печат на участника /</t>
  </si>
  <si>
    <t>дата:.....................................</t>
  </si>
  <si>
    <t>21.12. до 21.03.-Зимен сезон</t>
  </si>
  <si>
    <t>22.03. до 21.06.- Пролетен сезон</t>
  </si>
  <si>
    <t>22.06. - до 22.09.-Летен сезон</t>
  </si>
  <si>
    <t>22.09. - до 21.12.- Есенен сезон</t>
  </si>
  <si>
    <t>ПРИЛОЖЕНИЕ 9.1.Количествено стойностна сметка</t>
  </si>
  <si>
    <t>ЗАХАРНИ ИЗДЕЛИЯ</t>
  </si>
  <si>
    <t>КОНСЕРВИРАНИ ПЛОДОВЕ И ЗЕЛЕНЧУЦИ - В КОНСЕРВИ И БУРКАНИ</t>
  </si>
  <si>
    <t>№ по ред</t>
  </si>
  <si>
    <r>
      <t>Гювеч стерилизиран</t>
    </r>
    <r>
      <rPr>
        <sz val="9"/>
        <rFont val="Arial"/>
        <family val="2"/>
      </rPr>
      <t xml:space="preserve"> -  </t>
    </r>
    <r>
      <rPr>
        <b/>
        <sz val="9"/>
        <rFont val="Arial"/>
        <family val="2"/>
      </rPr>
      <t>консерва -</t>
    </r>
    <r>
      <rPr>
        <sz val="9"/>
        <rFont val="Arial"/>
        <family val="2"/>
      </rPr>
      <t xml:space="preserve"> цвят характерен за зеленчуците, претърпели технологична обработка; вкус и мирис - свойствени за вложените съставки, страничен вкус и мирис не се допуска</t>
    </r>
  </si>
  <si>
    <r>
      <t>Стерилизиран Паприкаш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консерва</t>
    </r>
    <r>
      <rPr>
        <sz val="9"/>
        <rFont val="Arial"/>
        <family val="2"/>
      </rPr>
      <t xml:space="preserve"> - цвят на пиперките - зелен, жълто-зелен, слабо зачервен, цвят на доматите и доматения сок - червен, типичен зае узрели червени домати; странични примеси не се допускат</t>
    </r>
  </si>
  <si>
    <t>Лозови листа за сърми - консервирани</t>
  </si>
  <si>
    <r>
      <t xml:space="preserve">Агнешко месо / </t>
    </r>
    <r>
      <rPr>
        <b/>
        <u val="single"/>
        <sz val="9"/>
        <rFont val="Arial"/>
        <family val="2"/>
      </rPr>
      <t>ОХЛАДЕНО</t>
    </r>
    <r>
      <rPr>
        <sz val="9"/>
        <rFont val="Arial"/>
        <family val="2"/>
      </rPr>
      <t xml:space="preserve"> - без групи фасции и сухожилия.</t>
    </r>
  </si>
  <si>
    <r>
      <t>Дини</t>
    </r>
    <r>
      <rPr>
        <sz val="9"/>
        <rFont val="Arial"/>
        <family val="2"/>
      </rPr>
      <t xml:space="preserve"> пресни - плодове недозрели не се допускат, плодове, цели, здрави, чисти, ненапукани, ненабити с характерна за сорба форма. Тегло на един брой не по-малко от 1.5 кг. период -</t>
    </r>
    <r>
      <rPr>
        <b/>
        <sz val="9"/>
        <rFont val="Arial"/>
        <family val="2"/>
      </rPr>
      <t xml:space="preserve"> период - летен и есенен сезон.</t>
    </r>
  </si>
  <si>
    <r>
      <t>Праскови</t>
    </r>
    <r>
      <rPr>
        <sz val="9"/>
        <rFont val="Arial"/>
        <family val="2"/>
      </rPr>
      <t xml:space="preserve"> пресни-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56мм. Загнили плодове не се допускат.- </t>
    </r>
    <r>
      <rPr>
        <b/>
        <sz val="9"/>
        <rFont val="Arial"/>
        <family val="2"/>
      </rPr>
      <t>период летен и есенен.</t>
    </r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</si>
  <si>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форма-</t>
    </r>
    <r>
      <rPr>
        <b/>
        <sz val="9"/>
        <rFont val="Arial"/>
        <family val="2"/>
      </rPr>
      <t xml:space="preserve"> ЛЕТЕН и есенен сезон.</t>
    </r>
  </si>
  <si>
    <r>
      <t>Картофи</t>
    </r>
    <r>
      <rPr>
        <sz val="9"/>
        <rFont val="Arial"/>
        <family val="2"/>
      </rPr>
      <t xml:space="preserve"> късни - клубени цели свежи, чисти непозеленели, непокълнали, еднородни по окраска и форма с втвърдена кожица и характерна за сорта консистенция-</t>
    </r>
    <r>
      <rPr>
        <b/>
        <sz val="9"/>
        <rFont val="Arial"/>
        <family val="2"/>
      </rPr>
      <t xml:space="preserve"> сезон ЕСЕН и зима.</t>
    </r>
  </si>
  <si>
    <t xml:space="preserve">Прясно мляко -3,6% пълномасленно КРАВЕ мляко, без консерванти
</t>
  </si>
  <si>
    <r>
      <t xml:space="preserve">Кренвиш </t>
    </r>
    <r>
      <rPr>
        <sz val="9"/>
        <rFont val="Arial"/>
        <family val="2"/>
      </rPr>
      <t xml:space="preserve">ТЕЛЕШКИ </t>
    </r>
    <r>
      <rPr>
        <b/>
        <sz val="9"/>
        <rFont val="Arial"/>
        <family val="2"/>
      </rPr>
      <t>обикновен</t>
    </r>
    <r>
      <rPr>
        <sz val="9"/>
        <rFont val="Arial"/>
        <family val="2"/>
      </rPr>
      <t xml:space="preserve"> - чиста и гладка повърхност, без петна, повреди и необичайни грапавини; цвят розово-кафяво-червеникав; мирис - специфичен и приятен.</t>
    </r>
  </si>
  <si>
    <r>
      <t xml:space="preserve">Колбас малотраен ТЕЛЕШКИ охладен </t>
    </r>
    <r>
      <rPr>
        <sz val="9"/>
        <rFont val="Arial"/>
        <family val="2"/>
      </rPr>
      <t>- т</t>
    </r>
    <r>
      <rPr>
        <b/>
        <sz val="9"/>
        <rFont val="Arial"/>
        <family val="2"/>
      </rPr>
      <t>елешки, льонер, хамбурски</t>
    </r>
    <r>
      <rPr>
        <sz val="9"/>
        <rFont val="Arial"/>
        <family val="2"/>
      </rPr>
      <t xml:space="preserve"> - чиста и гладка повърхност, без петна, повреди и необичайни грапавини, цвят - кафяво-червеникав; мирис - специфичен и приятен</t>
    </r>
  </si>
  <si>
    <t>Готови кебапчета от СВИНСКО МЕСО.</t>
  </si>
  <si>
    <t>Готови кюфтета от СВИНСКО МЕСО.</t>
  </si>
  <si>
    <r>
      <t>Свински шол</t>
    </r>
    <r>
      <rPr>
        <sz val="9"/>
        <rFont val="Arial"/>
        <family val="2"/>
      </rPr>
      <t xml:space="preserve"> без кост - </t>
    </r>
    <r>
      <rPr>
        <b/>
        <u val="single"/>
        <sz val="9"/>
        <rFont val="Arial"/>
        <family val="2"/>
      </rPr>
      <t xml:space="preserve">ОХЛАДЕН </t>
    </r>
    <r>
      <rPr>
        <sz val="9"/>
        <rFont val="Arial"/>
        <family val="2"/>
      </rPr>
      <t>- състои се от полуципестия мускул, включително и дисталните му части, не се допуска наличие на сланина</t>
    </r>
  </si>
  <si>
    <r>
      <t>Свински шол</t>
    </r>
    <r>
      <rPr>
        <sz val="9"/>
        <rFont val="Arial"/>
        <family val="2"/>
      </rPr>
      <t xml:space="preserve"> без кост - </t>
    </r>
    <r>
      <rPr>
        <b/>
        <u val="single"/>
        <sz val="9"/>
        <rFont val="Arial"/>
        <family val="2"/>
      </rPr>
      <t xml:space="preserve">ЗАМРАЗЕН  </t>
    </r>
    <r>
      <rPr>
        <sz val="9"/>
        <rFont val="Arial"/>
        <family val="2"/>
      </rPr>
      <t>- състои се от полуципестия мускул, включително и дисталните му части, не се допуска наличие на сланина</t>
    </r>
  </si>
  <si>
    <t>наливен, охладен</t>
  </si>
  <si>
    <t>наливен замразен</t>
  </si>
  <si>
    <r>
      <t xml:space="preserve">Риба скумрия: </t>
    </r>
    <r>
      <rPr>
        <b/>
        <sz val="9"/>
        <rFont val="Arial"/>
        <family val="2"/>
      </rPr>
      <t>ЗАМРАЗЕНА -неизчистени глави</t>
    </r>
    <r>
      <rPr>
        <sz val="9"/>
        <rFont val="Arial"/>
        <family val="2"/>
      </rPr>
      <t xml:space="preserve"> - здрава, със запазена цялост, с естествен цвят, специфичен за дадения вид; хрилете непотъмнели; мирис след размразяване - свеж, характерен за прясна риба, без признаци на развала</t>
    </r>
  </si>
  <si>
    <t>наливна, ЗАМРАЗЕНА</t>
  </si>
  <si>
    <r>
      <t>Филе</t>
    </r>
    <r>
      <rPr>
        <sz val="9"/>
        <rFont val="Arial"/>
        <family val="2"/>
      </rPr>
      <t xml:space="preserve"> от ПАНГАСИУС -   ЗАМРАЗЕНО - белезникаво, розов цвят, мирис след размразяване, характерен за прясна риба - пакет, 2.5 кг</t>
    </r>
  </si>
  <si>
    <t>Филе от хек -  ЗАМРАЗЕНО - белезникаво,розов цвят,мирис след размразяване,характерен за прясна риба</t>
  </si>
  <si>
    <t>Пилешко филе- ОХЛАДЕНО</t>
  </si>
  <si>
    <t>Пилешко филе-  ЗАМРАЗЕНО</t>
  </si>
  <si>
    <r>
      <t xml:space="preserve">Мляно телешко месо </t>
    </r>
    <r>
      <rPr>
        <sz val="9"/>
        <rFont val="Arial"/>
        <family val="2"/>
      </rPr>
      <t>- ЗАМРАЗЕНО външен вид хомогенна маса с равномерно разпределени парченца месо без тлъстини; цвят бледокафяв до червен; мирис -свойствен за прясно месо;</t>
    </r>
  </si>
  <si>
    <r>
      <t xml:space="preserve">Мляно месо смес от телешко месо най- малко 60%  и свинско месо 40% -  ОХЛАДЕНО - </t>
    </r>
    <r>
      <rPr>
        <sz val="9"/>
        <rFont val="Arial"/>
        <family val="2"/>
      </rPr>
      <t>външен вид хомогенна маса с равномерно разпределени парченца месо и тлъстени; цвят  бледокафяв до червен; мирис - свойствен за прясно месо;</t>
    </r>
  </si>
  <si>
    <r>
      <t xml:space="preserve">Мляно месо смес от телешко месо най- малко 60%  и свинско месо 40% -  ЗАМРАЗЕНО - </t>
    </r>
    <r>
      <rPr>
        <sz val="9"/>
        <rFont val="Arial"/>
        <family val="2"/>
      </rPr>
      <t>външен вид хомогенна маса с равномерно разпределени парченца месо и тлъстени; цвят  бледокафяв до червен; мирис - свойствен за прясно месо;</t>
    </r>
  </si>
  <si>
    <t>Целофанови опаковки от МОРКОВИ С ГРАХ - ЗАМРАЗЕНИ - 450г.</t>
  </si>
  <si>
    <t>Целофанови опаковки - ХАВАЙСКИ МИКС-  ЗАМРАЗЕН - с ориз-450гр, моркови, ориз грах, чушки, царевица</t>
  </si>
  <si>
    <t>Целофанови опаковки - ЗЕЛЕНЧУЦИ ЗА ПЪРЖЕНЕ- ЗАМРАЗЕНИ  - с гъби и ориз - 450гр, гъби, ориз, червена чушка, моркови, праз, броколи, лук, царевица</t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</si>
  <si>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 / </t>
    </r>
    <r>
      <rPr>
        <b/>
        <sz val="9"/>
        <rFont val="Arial"/>
        <family val="2"/>
      </rPr>
      <t>пролетен СЕЗОН/</t>
    </r>
  </si>
  <si>
    <r>
      <t xml:space="preserve">полиетиленови </t>
    </r>
    <r>
      <rPr>
        <b/>
        <u val="single"/>
        <sz val="10"/>
        <rFont val="Arial"/>
        <family val="2"/>
      </rPr>
      <t>пликове</t>
    </r>
    <r>
      <rPr>
        <sz val="10"/>
        <rFont val="Arial"/>
        <family val="2"/>
      </rPr>
      <t xml:space="preserve"> по БДС по 1л.</t>
    </r>
  </si>
  <si>
    <r>
      <rPr>
        <b/>
        <u val="single"/>
        <sz val="10"/>
        <rFont val="Arial"/>
        <family val="2"/>
      </rPr>
      <t xml:space="preserve">кутии </t>
    </r>
    <r>
      <rPr>
        <sz val="10"/>
        <rFont val="Arial"/>
        <family val="2"/>
      </rPr>
      <t>по БДС по 1л.</t>
    </r>
  </si>
  <si>
    <r>
      <t xml:space="preserve">пластмасови </t>
    </r>
    <r>
      <rPr>
        <b/>
        <u val="single"/>
        <sz val="10"/>
        <rFont val="Arial"/>
        <family val="2"/>
      </rPr>
      <t>бутилки</t>
    </r>
    <r>
      <rPr>
        <sz val="10"/>
        <rFont val="Arial"/>
        <family val="2"/>
      </rPr>
      <t xml:space="preserve"> по БДС по 1л.</t>
    </r>
  </si>
  <si>
    <t>Точени кори за баница- охладени  финни -0,500кг с добро качество, добре оформени, без лепкавост, характерен мирис на продукта. Съдържание -  брашно, сол и вода.</t>
  </si>
  <si>
    <t>Малеби- крем от оризово брашно, приготвен без подсладители и захар с допълнителен розово-червен захарен сироп</t>
  </si>
  <si>
    <r>
      <t>Кайма смес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60% телешко, 40%- ЗАМРАЗЕНА</t>
    </r>
    <r>
      <rPr>
        <sz val="9"/>
        <rFont val="Arial"/>
        <family val="2"/>
      </rPr>
      <t xml:space="preserve"> с- външен вид хомогенна маса с равномерно разпределени парченца месо и тлъстини; цвят бледокафяв до червен, вкус - умерено солен, мирис - свойствен за прясно месо</t>
    </r>
  </si>
  <si>
    <r>
      <t>Кайма смес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60% телешко, 40%</t>
    </r>
    <r>
      <rPr>
        <sz val="9"/>
        <rFont val="Arial"/>
        <family val="2"/>
      </rPr>
      <t xml:space="preserve"> с -</t>
    </r>
    <r>
      <rPr>
        <b/>
        <sz val="9"/>
        <rFont val="Arial"/>
        <family val="2"/>
      </rPr>
      <t xml:space="preserve"> ОХЛАДЕНА </t>
    </r>
    <r>
      <rPr>
        <sz val="9"/>
        <rFont val="Arial"/>
        <family val="2"/>
      </rPr>
      <t>- външен вид хомогенна маса с равномерно разпределени парченца месо и тлъстини; цвят бледокафяв до червен, вкус - умерено солен, мирис - свойствен за прясно месо</t>
    </r>
  </si>
  <si>
    <t xml:space="preserve">в платсмасови бидончета по 1,00 кг и/или 5.00 кг </t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</si>
  <si>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 - </t>
    </r>
    <r>
      <rPr>
        <b/>
        <sz val="9"/>
        <rFont val="Arial"/>
        <family val="2"/>
      </rPr>
      <t>/ зимен и пролетен сезон /</t>
    </r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</si>
  <si>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 -есенен, зимен сезон. - </t>
    </r>
    <r>
      <rPr>
        <b/>
        <sz val="9"/>
        <rFont val="Arial"/>
        <family val="2"/>
      </rPr>
      <t>целогодишно.</t>
    </r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</si>
  <si>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 - </t>
    </r>
    <r>
      <rPr>
        <b/>
        <sz val="9"/>
        <rFont val="Arial"/>
        <family val="2"/>
      </rPr>
      <t>/есенен  сезон/</t>
    </r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</si>
  <si>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период -  </t>
    </r>
    <r>
      <rPr>
        <b/>
        <sz val="9"/>
        <rFont val="Arial"/>
        <family val="2"/>
      </rPr>
      <t>/ зимен и пролетен сезон /</t>
    </r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</si>
  <si>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- </t>
    </r>
    <r>
      <rPr>
        <b/>
        <sz val="9"/>
        <rFont val="Arial"/>
        <family val="2"/>
      </rPr>
      <t>/ летен и есенен сезон /</t>
    </r>
  </si>
  <si>
    <t>Пастет - цвят еднороден, характерен за вида: еднородно смляна маса без отделяне на течност и въздушни мехурчета; вкус и мирис - приятни, специфични</t>
  </si>
  <si>
    <r>
      <rPr>
        <b/>
        <i/>
        <u val="single"/>
        <sz val="10"/>
        <rFont val="Arial"/>
        <family val="2"/>
      </rPr>
      <t xml:space="preserve">ОБОСОБЕНА ПОЗИЦИЯ 1 </t>
    </r>
    <r>
      <rPr>
        <b/>
        <sz val="10"/>
        <rFont val="Arial"/>
        <family val="2"/>
      </rPr>
      <t>- Периодични доставки на хлебни, млечни, месни изделия, пакетирани храни, пресни плодове и зеленчуци, подправки и други за нуждите на   детски градини, детска ясла, Домашен социален патронаж и Дом за възрастни хора с психични разстройства село Пъстрогор, на територията на Община Свиленград</t>
    </r>
  </si>
  <si>
    <t>под сезони да  се има в предвид времето от:</t>
  </si>
  <si>
    <r>
      <t xml:space="preserve">Домати </t>
    </r>
    <r>
      <rPr>
        <sz val="9"/>
        <rFont val="Arial"/>
        <family val="2"/>
      </rPr>
      <t>цели</t>
    </r>
    <r>
      <rPr>
        <b/>
        <u val="single"/>
        <sz val="9"/>
        <rFont val="Arial"/>
        <family val="2"/>
      </rPr>
      <t xml:space="preserve"> небелени </t>
    </r>
    <r>
      <rPr>
        <sz val="9"/>
        <rFont val="Arial"/>
        <family val="2"/>
      </rPr>
      <t>стерилизирани - консерва- домати цели от един и същи сорт, без повреди от болести и вредители; цвят - червен; странични примеси не се допускат</t>
    </r>
  </si>
  <si>
    <r>
      <t>Домати цели</t>
    </r>
    <r>
      <rPr>
        <b/>
        <u val="single"/>
        <sz val="9"/>
        <rFont val="Arial"/>
        <family val="2"/>
      </rPr>
      <t xml:space="preserve"> белени </t>
    </r>
    <r>
      <rPr>
        <sz val="9"/>
        <rFont val="Arial"/>
        <family val="2"/>
      </rPr>
      <t>стерилизирани - домати цели от един и същи сорт, без повреди от болести и вредители; цвят - червен, странични примеси не се допускат</t>
    </r>
  </si>
  <si>
    <t>Видове хранителни продукти</t>
  </si>
  <si>
    <t>Видове  хранителни продукти</t>
  </si>
  <si>
    <r>
      <t>Локумени вафли</t>
    </r>
    <r>
      <rPr>
        <sz val="8"/>
        <rFont val="Arial"/>
        <family val="2"/>
      </rPr>
      <t xml:space="preserve"> - повърхност непроведена, без начупвания, цвят на корите - светложълт до бежов, пълнеж - добре разпределен, характерен за локум - В ИНДИВИДУАЛНА ОПАКОВКА от 0.060кг</t>
    </r>
  </si>
  <si>
    <t>индивидуална опаковка от 0.055 кг</t>
  </si>
  <si>
    <r>
      <t>Конфитюр</t>
    </r>
    <r>
      <rPr>
        <sz val="8"/>
        <rFont val="Arial"/>
        <family val="2"/>
      </rPr>
      <t xml:space="preserve"> - желиран продукт, с равномерно разпределени плодове. Не се допуска захаросване, пяна, мехурчета от въздух, наличие на семки, костилки и плодови кожици; цвят - характерен за плода; вкус - сладък или сладко-кисел. </t>
    </r>
    <r>
      <rPr>
        <b/>
        <sz val="8"/>
        <rFont val="Arial"/>
        <family val="2"/>
      </rPr>
      <t>Със съдържание на плода над 60% и добавена захар под 50%.</t>
    </r>
  </si>
  <si>
    <r>
      <t xml:space="preserve">Круша /летен и есенен сезон / </t>
    </r>
    <r>
      <rPr>
        <sz val="9"/>
        <rFont val="Arial"/>
        <family val="2"/>
      </rPr>
      <t xml:space="preserve">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допускат. </t>
    </r>
    <r>
      <rPr>
        <b/>
        <sz val="9"/>
        <rFont val="Arial"/>
        <family val="2"/>
      </rPr>
      <t>Период   - летен и есенен сезон .</t>
    </r>
  </si>
  <si>
    <r>
      <t xml:space="preserve">Праскови </t>
    </r>
    <r>
      <rPr>
        <sz val="9"/>
        <rFont val="Arial"/>
        <family val="2"/>
      </rPr>
      <t xml:space="preserve">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65мм,  Загнили плодове не се допускат-летен и есенен сезон -  </t>
    </r>
    <r>
      <rPr>
        <b/>
        <sz val="9"/>
        <rFont val="Arial"/>
        <family val="2"/>
      </rPr>
      <t>период летен и есенен сезон.</t>
    </r>
  </si>
  <si>
    <r>
      <t xml:space="preserve">Нектарини </t>
    </r>
    <r>
      <rPr>
        <sz val="9"/>
        <rFont val="Arial"/>
        <family val="2"/>
      </rPr>
      <t xml:space="preserve">пресни-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допускат. - </t>
    </r>
    <r>
      <rPr>
        <b/>
        <sz val="9"/>
        <rFont val="Arial"/>
        <family val="2"/>
      </rPr>
      <t>период - Летен.</t>
    </r>
  </si>
  <si>
    <r>
      <rPr>
        <b/>
        <i/>
        <u val="single"/>
        <sz val="10"/>
        <rFont val="Arial"/>
        <family val="2"/>
      </rPr>
      <t xml:space="preserve">ОБОСОБЕНА ПОЗИЦИЯ 2 </t>
    </r>
    <r>
      <rPr>
        <b/>
        <sz val="10"/>
        <rFont val="Arial"/>
        <family val="2"/>
      </rPr>
      <t>- Периодични доставки на  захарни изделия, консервирани плодове и  консервирани зеленчуци  за нуждите на   детски градини, детска ясла, Домашен социален патронаж и Дом за възрастни хора с психични разстройства село Пъстрогор, на територията на Община Свиленград</t>
    </r>
  </si>
  <si>
    <t>Мерна единица на прогнозното количество</t>
  </si>
  <si>
    <t>Мерна единица за предлаганата цена</t>
  </si>
  <si>
    <t>Уточнение на мерната единица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</si>
</sst>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63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7" fillId="11" borderId="10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11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7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7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0" fontId="7" fillId="15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15" borderId="13" xfId="0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6" borderId="0" xfId="0" applyFont="1" applyFill="1" applyAlignment="1">
      <alignment horizontal="left" wrapText="1"/>
    </xf>
    <xf numFmtId="0" fontId="12" fillId="36" borderId="0" xfId="0" applyFont="1" applyFill="1" applyAlignment="1">
      <alignment wrapText="1"/>
    </xf>
    <xf numFmtId="0" fontId="0" fillId="0" borderId="0" xfId="0" applyAlignment="1">
      <alignment/>
    </xf>
    <xf numFmtId="0" fontId="7" fillId="15" borderId="12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1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0" fontId="22" fillId="35" borderId="14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19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7" fillId="7" borderId="12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3" fillId="19" borderId="12" xfId="0" applyFont="1" applyFill="1" applyBorder="1" applyAlignment="1">
      <alignment horizontal="right"/>
    </xf>
    <xf numFmtId="0" fontId="22" fillId="19" borderId="14" xfId="0" applyFont="1" applyFill="1" applyBorder="1" applyAlignment="1">
      <alignment/>
    </xf>
    <xf numFmtId="0" fontId="22" fillId="19" borderId="13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7"/>
  <sheetViews>
    <sheetView zoomScalePageLayoutView="0" workbookViewId="0" topLeftCell="A121">
      <selection activeCell="B134" sqref="B134"/>
    </sheetView>
  </sheetViews>
  <sheetFormatPr defaultColWidth="9.140625" defaultRowHeight="15"/>
  <cols>
    <col min="1" max="1" width="4.57421875" style="1" customWidth="1"/>
    <col min="2" max="2" width="27.8515625" style="3" customWidth="1"/>
    <col min="3" max="3" width="20.8515625" style="3" customWidth="1"/>
    <col min="4" max="4" width="11.28125" style="7" customWidth="1"/>
    <col min="5" max="6" width="15.421875" style="4" customWidth="1"/>
    <col min="7" max="7" width="12.57421875" style="1" customWidth="1"/>
    <col min="8" max="8" width="9.140625" style="33" customWidth="1"/>
    <col min="9" max="16384" width="9.140625" style="2" customWidth="1"/>
  </cols>
  <sheetData>
    <row r="1" ht="12.75"/>
    <row r="2" spans="2:6" ht="23.25">
      <c r="B2" s="135" t="s">
        <v>389</v>
      </c>
      <c r="C2" s="135"/>
      <c r="D2" s="135"/>
      <c r="E2" s="135"/>
      <c r="F2" s="2"/>
    </row>
    <row r="3" spans="2:6" ht="57" customHeight="1">
      <c r="B3" s="136" t="s">
        <v>367</v>
      </c>
      <c r="C3" s="137"/>
      <c r="D3" s="137"/>
      <c r="E3" s="137"/>
      <c r="F3" s="138"/>
    </row>
    <row r="4" ht="15">
      <c r="B4" s="5"/>
    </row>
    <row r="5" spans="1:8" s="6" customFormat="1" ht="60">
      <c r="A5" s="18" t="s">
        <v>66</v>
      </c>
      <c r="B5" s="19" t="s">
        <v>67</v>
      </c>
      <c r="C5" s="21" t="s">
        <v>69</v>
      </c>
      <c r="D5" s="20" t="s">
        <v>65</v>
      </c>
      <c r="E5" s="20" t="s">
        <v>384</v>
      </c>
      <c r="F5" s="20" t="s">
        <v>383</v>
      </c>
      <c r="G5" s="30" t="s">
        <v>388</v>
      </c>
      <c r="H5" s="34" t="s">
        <v>68</v>
      </c>
    </row>
    <row r="6" spans="1:8" s="25" customFormat="1" ht="12.75">
      <c r="A6" s="32">
        <v>1</v>
      </c>
      <c r="B6" s="22">
        <v>2</v>
      </c>
      <c r="C6" s="24">
        <v>3</v>
      </c>
      <c r="D6" s="23">
        <v>4</v>
      </c>
      <c r="E6" s="23">
        <v>5</v>
      </c>
      <c r="F6" s="23">
        <v>6</v>
      </c>
      <c r="G6" s="24">
        <v>7</v>
      </c>
      <c r="H6" s="35">
        <v>8</v>
      </c>
    </row>
    <row r="7" spans="1:8" s="25" customFormat="1" ht="30" customHeight="1">
      <c r="A7" s="32"/>
      <c r="B7" s="132" t="s">
        <v>438</v>
      </c>
      <c r="C7" s="134"/>
      <c r="D7" s="23"/>
      <c r="E7" s="23"/>
      <c r="F7" s="23"/>
      <c r="G7" s="24"/>
      <c r="H7" s="35"/>
    </row>
    <row r="8" spans="1:8" s="25" customFormat="1" ht="30" customHeight="1">
      <c r="A8" s="32"/>
      <c r="B8" s="132" t="s">
        <v>441</v>
      </c>
      <c r="C8" s="133"/>
      <c r="D8" s="23"/>
      <c r="E8" s="23"/>
      <c r="F8" s="23"/>
      <c r="G8" s="24"/>
      <c r="H8" s="35"/>
    </row>
    <row r="9" spans="1:8" s="29" customFormat="1" ht="84">
      <c r="A9" s="26">
        <v>1</v>
      </c>
      <c r="B9" s="27" t="s">
        <v>462</v>
      </c>
      <c r="C9" s="36" t="s">
        <v>279</v>
      </c>
      <c r="D9" s="14" t="s">
        <v>240</v>
      </c>
      <c r="E9" s="11"/>
      <c r="F9" s="11"/>
      <c r="G9" s="31">
        <f>SUM(E9:F9)</f>
        <v>0</v>
      </c>
      <c r="H9" s="40" t="s">
        <v>240</v>
      </c>
    </row>
    <row r="10" spans="1:8" s="29" customFormat="1" ht="84">
      <c r="A10" s="26">
        <v>2</v>
      </c>
      <c r="B10" s="43" t="s">
        <v>463</v>
      </c>
      <c r="C10" s="36">
        <v>0</v>
      </c>
      <c r="D10" s="14" t="s">
        <v>240</v>
      </c>
      <c r="E10" s="11"/>
      <c r="F10" s="11"/>
      <c r="G10" s="31"/>
      <c r="H10" s="40"/>
    </row>
    <row r="11" spans="1:8" s="29" customFormat="1" ht="108">
      <c r="A11" s="26" t="e">
        <f>A90+1</f>
        <v>#REF!</v>
      </c>
      <c r="B11" s="27" t="s">
        <v>468</v>
      </c>
      <c r="C11" s="36" t="s">
        <v>286</v>
      </c>
      <c r="D11" s="14" t="s">
        <v>240</v>
      </c>
      <c r="E11" s="11"/>
      <c r="F11" s="11"/>
      <c r="G11" s="31">
        <f>SUM(E11:F11)</f>
        <v>0</v>
      </c>
      <c r="H11" s="40" t="s">
        <v>240</v>
      </c>
    </row>
    <row r="12" spans="1:8" s="29" customFormat="1" ht="12.75">
      <c r="A12" s="26"/>
      <c r="B12" s="43"/>
      <c r="C12" s="36"/>
      <c r="D12" s="14"/>
      <c r="E12" s="11"/>
      <c r="F12" s="11"/>
      <c r="G12" s="31"/>
      <c r="H12" s="40"/>
    </row>
    <row r="13" spans="1:8" s="29" customFormat="1" ht="12.75">
      <c r="A13" s="26"/>
      <c r="B13" s="43"/>
      <c r="C13" s="36"/>
      <c r="D13" s="14"/>
      <c r="E13" s="11"/>
      <c r="F13" s="11"/>
      <c r="G13" s="31"/>
      <c r="H13" s="40"/>
    </row>
    <row r="14" spans="1:8" s="29" customFormat="1" ht="12.75">
      <c r="A14" s="26"/>
      <c r="B14" s="43"/>
      <c r="C14" s="36"/>
      <c r="D14" s="14"/>
      <c r="E14" s="11"/>
      <c r="F14" s="11"/>
      <c r="G14" s="31"/>
      <c r="H14" s="40"/>
    </row>
    <row r="15" spans="1:8" s="29" customFormat="1" ht="12.75">
      <c r="A15" s="26"/>
      <c r="B15" s="43"/>
      <c r="C15" s="36"/>
      <c r="D15" s="14"/>
      <c r="E15" s="11"/>
      <c r="F15" s="11"/>
      <c r="G15" s="31"/>
      <c r="H15" s="40"/>
    </row>
    <row r="16" spans="1:8" s="29" customFormat="1" ht="12.75">
      <c r="A16" s="26"/>
      <c r="B16" s="43"/>
      <c r="C16" s="36"/>
      <c r="D16" s="14"/>
      <c r="E16" s="11"/>
      <c r="F16" s="11"/>
      <c r="G16" s="31"/>
      <c r="H16" s="40"/>
    </row>
    <row r="17" spans="1:8" s="29" customFormat="1" ht="12.75">
      <c r="A17" s="26"/>
      <c r="B17" s="27"/>
      <c r="C17" s="36"/>
      <c r="D17" s="14"/>
      <c r="E17" s="11"/>
      <c r="F17" s="11"/>
      <c r="G17" s="31"/>
      <c r="H17" s="40"/>
    </row>
    <row r="18" spans="1:8" s="28" customFormat="1" ht="12.75">
      <c r="A18" s="53"/>
      <c r="B18" s="64"/>
      <c r="C18" s="64"/>
      <c r="D18" s="17"/>
      <c r="E18" s="53"/>
      <c r="F18" s="53"/>
      <c r="G18" s="53"/>
      <c r="H18" s="65"/>
    </row>
    <row r="19" spans="1:8" s="29" customFormat="1" ht="15">
      <c r="A19" s="26"/>
      <c r="B19" s="139" t="s">
        <v>442</v>
      </c>
      <c r="C19" s="140"/>
      <c r="D19" s="14"/>
      <c r="E19" s="11"/>
      <c r="F19" s="11"/>
      <c r="G19" s="31"/>
      <c r="H19" s="40"/>
    </row>
    <row r="20" spans="1:8" s="29" customFormat="1" ht="84">
      <c r="A20" s="26">
        <v>1</v>
      </c>
      <c r="B20" s="27" t="s">
        <v>312</v>
      </c>
      <c r="C20" s="36" t="s">
        <v>313</v>
      </c>
      <c r="D20" s="14" t="s">
        <v>169</v>
      </c>
      <c r="E20" s="11"/>
      <c r="F20" s="11"/>
      <c r="G20" s="31">
        <f>SUM(E20:F20)</f>
        <v>0</v>
      </c>
      <c r="H20" s="40" t="s">
        <v>390</v>
      </c>
    </row>
    <row r="21" spans="1:8" s="29" customFormat="1" ht="96">
      <c r="A21" s="26">
        <v>2</v>
      </c>
      <c r="B21" s="27" t="s">
        <v>310</v>
      </c>
      <c r="C21" s="36" t="s">
        <v>311</v>
      </c>
      <c r="D21" s="14" t="s">
        <v>240</v>
      </c>
      <c r="E21" s="11"/>
      <c r="F21" s="11"/>
      <c r="G21" s="31">
        <f>SUM(E21:F21)</f>
        <v>0</v>
      </c>
      <c r="H21" s="40" t="s">
        <v>240</v>
      </c>
    </row>
    <row r="22" spans="1:8" s="29" customFormat="1" ht="96">
      <c r="A22" s="26">
        <v>3</v>
      </c>
      <c r="B22" s="43" t="s">
        <v>439</v>
      </c>
      <c r="C22" s="36" t="s">
        <v>311</v>
      </c>
      <c r="D22" s="14" t="s">
        <v>240</v>
      </c>
      <c r="E22" s="11"/>
      <c r="F22" s="11"/>
      <c r="G22" s="31"/>
      <c r="H22" s="40"/>
    </row>
    <row r="23" spans="1:8" s="29" customFormat="1" ht="51">
      <c r="A23" s="26">
        <v>4</v>
      </c>
      <c r="B23" s="27" t="s">
        <v>304</v>
      </c>
      <c r="C23" s="36" t="s">
        <v>303</v>
      </c>
      <c r="D23" s="14" t="s">
        <v>240</v>
      </c>
      <c r="E23" s="11"/>
      <c r="F23" s="9"/>
      <c r="G23" s="31">
        <f>SUM(E23:F23)</f>
        <v>0</v>
      </c>
      <c r="H23" s="40" t="s">
        <v>240</v>
      </c>
    </row>
    <row r="24" spans="1:8" s="29" customFormat="1" ht="60">
      <c r="A24" s="26">
        <v>5</v>
      </c>
      <c r="B24" s="27" t="s">
        <v>314</v>
      </c>
      <c r="C24" s="36" t="s">
        <v>316</v>
      </c>
      <c r="D24" s="14" t="s">
        <v>44</v>
      </c>
      <c r="E24" s="11"/>
      <c r="F24" s="11"/>
      <c r="G24" s="31">
        <f>SUM(E24:F24)</f>
        <v>0</v>
      </c>
      <c r="H24" s="46" t="s">
        <v>443</v>
      </c>
    </row>
    <row r="25" spans="1:8" s="28" customFormat="1" ht="60">
      <c r="A25" s="53">
        <v>7</v>
      </c>
      <c r="B25" s="54" t="s">
        <v>175</v>
      </c>
      <c r="C25" s="55" t="s">
        <v>371</v>
      </c>
      <c r="D25" s="56" t="s">
        <v>80</v>
      </c>
      <c r="E25" s="57"/>
      <c r="F25" s="17"/>
      <c r="G25" s="31">
        <f>SUM(E25:F25)</f>
        <v>0</v>
      </c>
      <c r="H25" s="58" t="s">
        <v>420</v>
      </c>
    </row>
    <row r="26" spans="1:8" s="29" customFormat="1" ht="72">
      <c r="A26" s="26">
        <v>6</v>
      </c>
      <c r="B26" s="27" t="s">
        <v>440</v>
      </c>
      <c r="C26" s="36" t="s">
        <v>316</v>
      </c>
      <c r="D26" s="14" t="s">
        <v>44</v>
      </c>
      <c r="E26" s="11"/>
      <c r="F26" s="11"/>
      <c r="G26" s="31"/>
      <c r="H26" s="40"/>
    </row>
    <row r="27" spans="1:8" s="29" customFormat="1" ht="69" customHeight="1">
      <c r="A27" s="26" t="e">
        <f>A79+1</f>
        <v>#REF!</v>
      </c>
      <c r="B27" s="27" t="s">
        <v>302</v>
      </c>
      <c r="C27" s="36" t="s">
        <v>303</v>
      </c>
      <c r="D27" s="14" t="s">
        <v>240</v>
      </c>
      <c r="E27" s="11"/>
      <c r="F27" s="9"/>
      <c r="G27" s="31">
        <f>SUM(E27:F27)</f>
        <v>0</v>
      </c>
      <c r="H27" s="40" t="s">
        <v>240</v>
      </c>
    </row>
    <row r="28" spans="1:8" s="29" customFormat="1" ht="84" customHeight="1">
      <c r="A28" s="26" t="e">
        <f>#REF!+1</f>
        <v>#REF!</v>
      </c>
      <c r="B28" s="27" t="s">
        <v>306</v>
      </c>
      <c r="C28" s="36" t="s">
        <v>307</v>
      </c>
      <c r="D28" s="14" t="s">
        <v>240</v>
      </c>
      <c r="E28" s="11"/>
      <c r="F28" s="9"/>
      <c r="G28" s="31">
        <f>SUM(E28:F28)</f>
        <v>0</v>
      </c>
      <c r="H28" s="40" t="s">
        <v>240</v>
      </c>
    </row>
    <row r="29" spans="1:8" s="29" customFormat="1" ht="72">
      <c r="A29" s="26" t="e">
        <f>A28+1</f>
        <v>#REF!</v>
      </c>
      <c r="B29" s="27" t="s">
        <v>308</v>
      </c>
      <c r="C29" s="36" t="s">
        <v>309</v>
      </c>
      <c r="D29" s="14" t="s">
        <v>240</v>
      </c>
      <c r="E29" s="11"/>
      <c r="F29" s="11"/>
      <c r="G29" s="31">
        <f>SUM(E29:F29)</f>
        <v>0</v>
      </c>
      <c r="H29" s="40" t="s">
        <v>240</v>
      </c>
    </row>
    <row r="30" spans="1:8" s="29" customFormat="1" ht="12.75">
      <c r="A30" s="26"/>
      <c r="B30" s="27"/>
      <c r="C30" s="36"/>
      <c r="D30" s="14"/>
      <c r="E30" s="11"/>
      <c r="F30" s="11"/>
      <c r="G30" s="31"/>
      <c r="H30" s="40"/>
    </row>
    <row r="31" spans="1:8" s="29" customFormat="1" ht="12.75">
      <c r="A31" s="26"/>
      <c r="B31" s="27"/>
      <c r="C31" s="36"/>
      <c r="D31" s="14"/>
      <c r="E31" s="11"/>
      <c r="F31" s="11"/>
      <c r="G31" s="31"/>
      <c r="H31" s="40"/>
    </row>
    <row r="32" spans="1:8" s="29" customFormat="1" ht="12.75">
      <c r="A32" s="26"/>
      <c r="B32" s="27"/>
      <c r="C32" s="36"/>
      <c r="D32" s="14"/>
      <c r="E32" s="11"/>
      <c r="F32" s="11"/>
      <c r="G32" s="31"/>
      <c r="H32" s="40"/>
    </row>
    <row r="33" spans="1:8" s="29" customFormat="1" ht="12.75">
      <c r="A33" s="26"/>
      <c r="B33" s="27"/>
      <c r="C33" s="36"/>
      <c r="D33" s="14"/>
      <c r="E33" s="11"/>
      <c r="F33" s="11"/>
      <c r="G33" s="31"/>
      <c r="H33" s="40"/>
    </row>
    <row r="34" spans="1:8" s="29" customFormat="1" ht="12.75">
      <c r="A34" s="26"/>
      <c r="B34" s="27"/>
      <c r="C34" s="36"/>
      <c r="D34" s="14"/>
      <c r="E34" s="11"/>
      <c r="F34" s="11"/>
      <c r="G34" s="31"/>
      <c r="H34" s="40"/>
    </row>
    <row r="35" spans="1:8" s="29" customFormat="1" ht="12.75">
      <c r="A35" s="26"/>
      <c r="B35" s="27"/>
      <c r="C35" s="36"/>
      <c r="D35" s="14"/>
      <c r="E35" s="11"/>
      <c r="F35" s="11"/>
      <c r="G35" s="31"/>
      <c r="H35" s="40"/>
    </row>
    <row r="36" spans="1:8" s="29" customFormat="1" ht="12.75">
      <c r="A36" s="26"/>
      <c r="B36" s="27"/>
      <c r="C36" s="36"/>
      <c r="D36" s="14"/>
      <c r="E36" s="11"/>
      <c r="F36" s="11"/>
      <c r="G36" s="31"/>
      <c r="H36" s="40"/>
    </row>
    <row r="37" spans="1:8" s="29" customFormat="1" ht="12.75">
      <c r="A37" s="26"/>
      <c r="B37" s="27"/>
      <c r="C37" s="36"/>
      <c r="D37" s="14"/>
      <c r="E37" s="11"/>
      <c r="F37" s="11"/>
      <c r="G37" s="31"/>
      <c r="H37" s="40"/>
    </row>
    <row r="38" spans="1:8" s="29" customFormat="1" ht="12.75">
      <c r="A38" s="26"/>
      <c r="B38" s="27"/>
      <c r="C38" s="36"/>
      <c r="D38" s="14"/>
      <c r="E38" s="11"/>
      <c r="F38" s="11"/>
      <c r="G38" s="31"/>
      <c r="H38" s="40"/>
    </row>
    <row r="39" spans="1:8" s="29" customFormat="1" ht="12.75">
      <c r="A39" s="26"/>
      <c r="B39" s="27"/>
      <c r="C39" s="36"/>
      <c r="D39" s="14"/>
      <c r="E39" s="11"/>
      <c r="F39" s="11"/>
      <c r="G39" s="31"/>
      <c r="H39" s="40"/>
    </row>
    <row r="40" spans="1:8" s="29" customFormat="1" ht="12.75">
      <c r="A40" s="26"/>
      <c r="B40" s="27"/>
      <c r="C40" s="36"/>
      <c r="D40" s="14"/>
      <c r="E40" s="11"/>
      <c r="F40" s="11"/>
      <c r="G40" s="31"/>
      <c r="H40" s="40"/>
    </row>
    <row r="41" spans="1:8" s="29" customFormat="1" ht="12.75">
      <c r="A41" s="26"/>
      <c r="B41" s="27"/>
      <c r="C41" s="36"/>
      <c r="D41" s="14"/>
      <c r="E41" s="11"/>
      <c r="F41" s="11"/>
      <c r="G41" s="31"/>
      <c r="H41" s="40"/>
    </row>
    <row r="42" spans="1:8" s="29" customFormat="1" ht="12.75">
      <c r="A42" s="26"/>
      <c r="B42" s="27"/>
      <c r="C42" s="36"/>
      <c r="D42" s="14"/>
      <c r="E42" s="11"/>
      <c r="F42" s="11"/>
      <c r="G42" s="31"/>
      <c r="H42" s="40"/>
    </row>
    <row r="43" spans="1:8" s="29" customFormat="1" ht="12.75">
      <c r="A43" s="26"/>
      <c r="B43" s="27"/>
      <c r="C43" s="36"/>
      <c r="D43" s="14"/>
      <c r="E43" s="11"/>
      <c r="F43" s="11"/>
      <c r="G43" s="31"/>
      <c r="H43" s="40"/>
    </row>
    <row r="44" spans="1:8" s="29" customFormat="1" ht="12.75">
      <c r="A44" s="26"/>
      <c r="B44" s="27"/>
      <c r="C44" s="36"/>
      <c r="D44" s="14"/>
      <c r="E44" s="11"/>
      <c r="F44" s="11"/>
      <c r="G44" s="31"/>
      <c r="H44" s="40"/>
    </row>
    <row r="45" spans="1:8" s="29" customFormat="1" ht="12.75">
      <c r="A45" s="26"/>
      <c r="B45" s="27"/>
      <c r="C45" s="36"/>
      <c r="D45" s="14"/>
      <c r="E45" s="11"/>
      <c r="F45" s="11"/>
      <c r="G45" s="31"/>
      <c r="H45" s="40"/>
    </row>
    <row r="46" spans="1:8" s="29" customFormat="1" ht="12.75">
      <c r="A46" s="26"/>
      <c r="B46" s="27"/>
      <c r="C46" s="36"/>
      <c r="D46" s="14"/>
      <c r="E46" s="11"/>
      <c r="F46" s="11"/>
      <c r="G46" s="31"/>
      <c r="H46" s="40"/>
    </row>
    <row r="47" spans="1:8" s="29" customFormat="1" ht="12.75">
      <c r="A47" s="26"/>
      <c r="B47" s="27"/>
      <c r="C47" s="36"/>
      <c r="D47" s="14"/>
      <c r="E47" s="11"/>
      <c r="F47" s="11"/>
      <c r="G47" s="31"/>
      <c r="H47" s="40"/>
    </row>
    <row r="48" spans="1:8" s="29" customFormat="1" ht="12.75">
      <c r="A48" s="26"/>
      <c r="B48" s="27"/>
      <c r="C48" s="36"/>
      <c r="D48" s="14"/>
      <c r="E48" s="11"/>
      <c r="F48" s="11"/>
      <c r="G48" s="31"/>
      <c r="H48" s="40"/>
    </row>
    <row r="49" spans="1:8" s="28" customFormat="1" ht="12.75">
      <c r="A49" s="53"/>
      <c r="B49" s="54"/>
      <c r="C49" s="55"/>
      <c r="D49" s="56"/>
      <c r="E49" s="57"/>
      <c r="F49" s="17"/>
      <c r="G49" s="31"/>
      <c r="H49" s="58"/>
    </row>
    <row r="50" spans="1:8" s="28" customFormat="1" ht="12.75">
      <c r="A50" s="53"/>
      <c r="B50" s="64"/>
      <c r="C50" s="64"/>
      <c r="D50" s="17"/>
      <c r="E50" s="53"/>
      <c r="F50" s="53"/>
      <c r="G50" s="53"/>
      <c r="H50" s="65"/>
    </row>
    <row r="51" spans="1:8" s="25" customFormat="1" ht="30" customHeight="1">
      <c r="A51" s="32"/>
      <c r="B51" s="132" t="s">
        <v>444</v>
      </c>
      <c r="C51" s="134"/>
      <c r="D51" s="23"/>
      <c r="E51" s="23"/>
      <c r="F51" s="23"/>
      <c r="G51" s="24"/>
      <c r="H51" s="35"/>
    </row>
    <row r="52" spans="1:8" s="25" customFormat="1" ht="30" customHeight="1">
      <c r="A52" s="32"/>
      <c r="B52" s="132" t="s">
        <v>445</v>
      </c>
      <c r="C52" s="133"/>
      <c r="D52" s="23"/>
      <c r="E52" s="23"/>
      <c r="F52" s="23"/>
      <c r="G52" s="24"/>
      <c r="H52" s="35"/>
    </row>
    <row r="53" spans="1:8" s="29" customFormat="1" ht="84">
      <c r="A53" s="26" t="e">
        <f>A55+1</f>
        <v>#REF!</v>
      </c>
      <c r="B53" s="27" t="s">
        <v>446</v>
      </c>
      <c r="C53" s="36" t="s">
        <v>279</v>
      </c>
      <c r="D53" s="14" t="s">
        <v>240</v>
      </c>
      <c r="E53" s="11"/>
      <c r="F53" s="11"/>
      <c r="G53" s="31">
        <f>SUM(E53:F53)</f>
        <v>0</v>
      </c>
      <c r="H53" s="40" t="s">
        <v>240</v>
      </c>
    </row>
    <row r="54" spans="1:8" s="29" customFormat="1" ht="108">
      <c r="A54" s="26" t="e">
        <f>A106+1</f>
        <v>#REF!</v>
      </c>
      <c r="B54" s="27" t="s">
        <v>447</v>
      </c>
      <c r="C54" s="36" t="s">
        <v>268</v>
      </c>
      <c r="D54" s="14" t="s">
        <v>34</v>
      </c>
      <c r="E54" s="11"/>
      <c r="F54" s="9"/>
      <c r="G54" s="31">
        <f>SUM(E54:F54)</f>
        <v>0</v>
      </c>
      <c r="H54" s="40" t="s">
        <v>240</v>
      </c>
    </row>
    <row r="55" spans="1:8" s="29" customFormat="1" ht="84">
      <c r="A55" s="26" t="e">
        <f>A61+1</f>
        <v>#REF!</v>
      </c>
      <c r="B55" s="27" t="s">
        <v>452</v>
      </c>
      <c r="C55" s="36" t="s">
        <v>279</v>
      </c>
      <c r="D55" s="14" t="s">
        <v>240</v>
      </c>
      <c r="E55" s="11"/>
      <c r="F55" s="11"/>
      <c r="G55" s="31">
        <f>SUM(E55:F55)</f>
        <v>0</v>
      </c>
      <c r="H55" s="40" t="s">
        <v>240</v>
      </c>
    </row>
    <row r="56" spans="1:8" s="29" customFormat="1" ht="96">
      <c r="A56" s="26"/>
      <c r="B56" s="43" t="s">
        <v>449</v>
      </c>
      <c r="C56" s="36" t="s">
        <v>448</v>
      </c>
      <c r="D56" s="14" t="s">
        <v>34</v>
      </c>
      <c r="E56" s="11"/>
      <c r="F56" s="11"/>
      <c r="G56" s="31"/>
      <c r="H56" s="40"/>
    </row>
    <row r="57" spans="1:8" s="29" customFormat="1" ht="96">
      <c r="A57" s="26"/>
      <c r="B57" s="43" t="s">
        <v>450</v>
      </c>
      <c r="C57" s="36" t="s">
        <v>448</v>
      </c>
      <c r="D57" s="14" t="s">
        <v>34</v>
      </c>
      <c r="E57" s="11"/>
      <c r="F57" s="11"/>
      <c r="G57" s="31"/>
      <c r="H57" s="40"/>
    </row>
    <row r="58" spans="1:8" s="29" customFormat="1" ht="126">
      <c r="A58" s="26">
        <f>A59+1</f>
        <v>6</v>
      </c>
      <c r="B58" s="27" t="s">
        <v>456</v>
      </c>
      <c r="C58" s="36" t="s">
        <v>279</v>
      </c>
      <c r="D58" s="14" t="s">
        <v>240</v>
      </c>
      <c r="E58" s="11"/>
      <c r="F58" s="11"/>
      <c r="G58" s="31">
        <f aca="true" t="shared" si="0" ref="G58:G64">SUM(E58:F58)</f>
        <v>0</v>
      </c>
      <c r="H58" s="40" t="s">
        <v>240</v>
      </c>
    </row>
    <row r="59" spans="1:8" s="29" customFormat="1" ht="108">
      <c r="A59" s="26">
        <f>A108+1</f>
        <v>5</v>
      </c>
      <c r="B59" s="27" t="s">
        <v>457</v>
      </c>
      <c r="C59" s="36" t="s">
        <v>279</v>
      </c>
      <c r="D59" s="14" t="s">
        <v>240</v>
      </c>
      <c r="E59" s="11"/>
      <c r="F59" s="11"/>
      <c r="G59" s="31">
        <f t="shared" si="0"/>
        <v>0</v>
      </c>
      <c r="H59" s="40" t="s">
        <v>240</v>
      </c>
    </row>
    <row r="60" spans="1:8" s="29" customFormat="1" ht="120">
      <c r="A60" s="26">
        <f>A58+1</f>
        <v>7</v>
      </c>
      <c r="B60" s="27" t="s">
        <v>451</v>
      </c>
      <c r="C60" s="36" t="s">
        <v>279</v>
      </c>
      <c r="D60" s="14" t="s">
        <v>240</v>
      </c>
      <c r="E60" s="11"/>
      <c r="F60" s="11"/>
      <c r="G60" s="31">
        <f t="shared" si="0"/>
        <v>0</v>
      </c>
      <c r="H60" s="40" t="s">
        <v>240</v>
      </c>
    </row>
    <row r="61" spans="1:8" s="29" customFormat="1" ht="84">
      <c r="A61" s="26" t="e">
        <f>A184+1</f>
        <v>#REF!</v>
      </c>
      <c r="B61" s="27" t="s">
        <v>453</v>
      </c>
      <c r="C61" s="36" t="s">
        <v>279</v>
      </c>
      <c r="D61" s="14" t="s">
        <v>240</v>
      </c>
      <c r="E61" s="11"/>
      <c r="F61" s="11"/>
      <c r="G61" s="31">
        <f t="shared" si="0"/>
        <v>0</v>
      </c>
      <c r="H61" s="40" t="s">
        <v>240</v>
      </c>
    </row>
    <row r="62" spans="1:8" s="29" customFormat="1" ht="84">
      <c r="A62" s="26">
        <f>A9+1</f>
        <v>2</v>
      </c>
      <c r="B62" s="27" t="s">
        <v>282</v>
      </c>
      <c r="C62" s="36" t="s">
        <v>283</v>
      </c>
      <c r="D62" s="14" t="s">
        <v>240</v>
      </c>
      <c r="E62" s="11"/>
      <c r="F62" s="9"/>
      <c r="G62" s="31">
        <f t="shared" si="0"/>
        <v>0</v>
      </c>
      <c r="H62" s="40" t="s">
        <v>240</v>
      </c>
    </row>
    <row r="63" spans="1:8" s="29" customFormat="1" ht="96">
      <c r="A63" s="26">
        <f>A62+1</f>
        <v>3</v>
      </c>
      <c r="B63" s="27" t="s">
        <v>459</v>
      </c>
      <c r="C63" s="36" t="s">
        <v>283</v>
      </c>
      <c r="D63" s="14" t="s">
        <v>240</v>
      </c>
      <c r="E63" s="11"/>
      <c r="F63" s="11"/>
      <c r="G63" s="31">
        <f t="shared" si="0"/>
        <v>0</v>
      </c>
      <c r="H63" s="40" t="s">
        <v>240</v>
      </c>
    </row>
    <row r="64" spans="1:8" s="29" customFormat="1" ht="84">
      <c r="A64" s="26" t="e">
        <f>#REF!+1</f>
        <v>#REF!</v>
      </c>
      <c r="B64" s="27" t="s">
        <v>454</v>
      </c>
      <c r="C64" s="36" t="s">
        <v>284</v>
      </c>
      <c r="D64" s="14" t="s">
        <v>240</v>
      </c>
      <c r="E64" s="11"/>
      <c r="F64" s="9"/>
      <c r="G64" s="31">
        <f t="shared" si="0"/>
        <v>0</v>
      </c>
      <c r="H64" s="40" t="s">
        <v>240</v>
      </c>
    </row>
    <row r="65" spans="1:8" s="29" customFormat="1" ht="72">
      <c r="A65" s="26"/>
      <c r="B65" s="43" t="s">
        <v>475</v>
      </c>
      <c r="C65" s="36" t="s">
        <v>455</v>
      </c>
      <c r="D65" s="14"/>
      <c r="E65" s="11"/>
      <c r="F65" s="11"/>
      <c r="G65" s="31"/>
      <c r="H65" s="40"/>
    </row>
    <row r="66" spans="1:8" s="29" customFormat="1" ht="12.75">
      <c r="A66" s="26"/>
      <c r="B66" s="43"/>
      <c r="C66" s="36"/>
      <c r="D66" s="14"/>
      <c r="E66" s="11"/>
      <c r="F66" s="11"/>
      <c r="G66" s="31"/>
      <c r="H66" s="40"/>
    </row>
    <row r="67" spans="1:8" s="29" customFormat="1" ht="12.75">
      <c r="A67" s="26"/>
      <c r="B67" s="43"/>
      <c r="C67" s="36"/>
      <c r="D67" s="14"/>
      <c r="E67" s="11"/>
      <c r="F67" s="11"/>
      <c r="G67" s="31"/>
      <c r="H67" s="40"/>
    </row>
    <row r="68" spans="1:8" s="29" customFormat="1" ht="12.75">
      <c r="A68" s="26"/>
      <c r="B68" s="43"/>
      <c r="C68" s="36"/>
      <c r="D68" s="14"/>
      <c r="E68" s="11"/>
      <c r="F68" s="11"/>
      <c r="G68" s="31"/>
      <c r="H68" s="40"/>
    </row>
    <row r="69" spans="1:8" s="29" customFormat="1" ht="12.75">
      <c r="A69" s="26"/>
      <c r="B69" s="43"/>
      <c r="C69" s="36"/>
      <c r="D69" s="14"/>
      <c r="E69" s="11"/>
      <c r="F69" s="11"/>
      <c r="G69" s="31"/>
      <c r="H69" s="40"/>
    </row>
    <row r="70" spans="1:8" s="29" customFormat="1" ht="12.75">
      <c r="A70" s="26"/>
      <c r="B70" s="43"/>
      <c r="C70" s="36"/>
      <c r="D70" s="14"/>
      <c r="E70" s="11"/>
      <c r="F70" s="11"/>
      <c r="G70" s="31"/>
      <c r="H70" s="40"/>
    </row>
    <row r="71" spans="1:8" s="29" customFormat="1" ht="12.75">
      <c r="A71" s="26"/>
      <c r="B71" s="43"/>
      <c r="C71" s="36"/>
      <c r="D71" s="14"/>
      <c r="E71" s="11"/>
      <c r="F71" s="11"/>
      <c r="G71" s="31"/>
      <c r="H71" s="40"/>
    </row>
    <row r="72" spans="1:8" s="29" customFormat="1" ht="12.75">
      <c r="A72" s="26"/>
      <c r="B72" s="27"/>
      <c r="C72" s="36"/>
      <c r="D72" s="14"/>
      <c r="E72" s="11"/>
      <c r="F72" s="9"/>
      <c r="G72" s="31"/>
      <c r="H72" s="40"/>
    </row>
    <row r="73" spans="1:8" s="28" customFormat="1" ht="12.75">
      <c r="A73" s="53"/>
      <c r="B73" s="64"/>
      <c r="C73" s="64"/>
      <c r="D73" s="17"/>
      <c r="E73" s="53"/>
      <c r="F73" s="53"/>
      <c r="G73" s="53"/>
      <c r="H73" s="65"/>
    </row>
    <row r="74" spans="1:8" s="25" customFormat="1" ht="30" customHeight="1">
      <c r="A74" s="32"/>
      <c r="B74" s="132" t="s">
        <v>458</v>
      </c>
      <c r="C74" s="133"/>
      <c r="D74" s="23"/>
      <c r="E74" s="23"/>
      <c r="F74" s="23"/>
      <c r="G74" s="24"/>
      <c r="H74" s="35"/>
    </row>
    <row r="75" spans="1:8" s="29" customFormat="1" ht="72">
      <c r="A75" s="26" t="e">
        <f>A134+1</f>
        <v>#REF!</v>
      </c>
      <c r="B75" s="27" t="s">
        <v>460</v>
      </c>
      <c r="C75" s="36" t="s">
        <v>291</v>
      </c>
      <c r="D75" s="14" t="s">
        <v>240</v>
      </c>
      <c r="E75" s="11"/>
      <c r="F75" s="11"/>
      <c r="G75" s="31">
        <f aca="true" t="shared" si="1" ref="G75:G90">SUM(E75:F75)</f>
        <v>0</v>
      </c>
      <c r="H75" s="40" t="s">
        <v>240</v>
      </c>
    </row>
    <row r="76" spans="1:8" s="29" customFormat="1" ht="81" customHeight="1">
      <c r="A76" s="26" t="e">
        <f>A175+1</f>
        <v>#REF!</v>
      </c>
      <c r="B76" s="27" t="s">
        <v>294</v>
      </c>
      <c r="C76" s="36" t="s">
        <v>295</v>
      </c>
      <c r="D76" s="14" t="s">
        <v>240</v>
      </c>
      <c r="E76" s="11"/>
      <c r="F76" s="11"/>
      <c r="G76" s="31">
        <f t="shared" si="1"/>
        <v>0</v>
      </c>
      <c r="H76" s="40" t="s">
        <v>240</v>
      </c>
    </row>
    <row r="77" spans="1:8" s="29" customFormat="1" ht="78.75" customHeight="1">
      <c r="A77" s="26" t="e">
        <f>A76+1</f>
        <v>#REF!</v>
      </c>
      <c r="B77" s="27" t="s">
        <v>296</v>
      </c>
      <c r="C77" s="36" t="s">
        <v>299</v>
      </c>
      <c r="D77" s="14" t="s">
        <v>240</v>
      </c>
      <c r="E77" s="11"/>
      <c r="F77" s="11"/>
      <c r="G77" s="31">
        <f t="shared" si="1"/>
        <v>0</v>
      </c>
      <c r="H77" s="40" t="s">
        <v>240</v>
      </c>
    </row>
    <row r="78" spans="1:8" s="29" customFormat="1" ht="93" customHeight="1">
      <c r="A78" s="26" t="e">
        <f>A77+1</f>
        <v>#REF!</v>
      </c>
      <c r="B78" s="27" t="s">
        <v>300</v>
      </c>
      <c r="C78" s="36" t="s">
        <v>299</v>
      </c>
      <c r="D78" s="14" t="s">
        <v>240</v>
      </c>
      <c r="E78" s="11"/>
      <c r="F78" s="11"/>
      <c r="G78" s="31">
        <f t="shared" si="1"/>
        <v>0</v>
      </c>
      <c r="H78" s="40" t="s">
        <v>240</v>
      </c>
    </row>
    <row r="79" spans="1:8" s="29" customFormat="1" ht="96">
      <c r="A79" s="26" t="e">
        <f>A78+1</f>
        <v>#REF!</v>
      </c>
      <c r="B79" s="27" t="s">
        <v>301</v>
      </c>
      <c r="C79" s="36" t="s">
        <v>299</v>
      </c>
      <c r="D79" s="14" t="s">
        <v>240</v>
      </c>
      <c r="E79" s="11"/>
      <c r="F79" s="11"/>
      <c r="G79" s="31">
        <f t="shared" si="1"/>
        <v>0</v>
      </c>
      <c r="H79" s="40" t="s">
        <v>240</v>
      </c>
    </row>
    <row r="80" spans="1:8" s="29" customFormat="1" ht="132">
      <c r="A80" s="26" t="e">
        <f>A172+1</f>
        <v>#REF!</v>
      </c>
      <c r="B80" s="27" t="s">
        <v>461</v>
      </c>
      <c r="C80" s="36" t="s">
        <v>291</v>
      </c>
      <c r="D80" s="14" t="s">
        <v>240</v>
      </c>
      <c r="E80" s="11"/>
      <c r="F80" s="11"/>
      <c r="G80" s="31">
        <f t="shared" si="1"/>
        <v>0</v>
      </c>
      <c r="H80" s="40" t="s">
        <v>240</v>
      </c>
    </row>
    <row r="81" spans="1:8" s="29" customFormat="1" ht="84">
      <c r="A81" s="26">
        <v>1</v>
      </c>
      <c r="B81" s="27" t="s">
        <v>312</v>
      </c>
      <c r="C81" s="36" t="s">
        <v>313</v>
      </c>
      <c r="D81" s="14" t="s">
        <v>169</v>
      </c>
      <c r="E81" s="11"/>
      <c r="F81" s="11"/>
      <c r="G81" s="31">
        <f t="shared" si="1"/>
        <v>0</v>
      </c>
      <c r="H81" s="40" t="s">
        <v>390</v>
      </c>
    </row>
    <row r="82" spans="1:8" s="29" customFormat="1" ht="100.5" customHeight="1">
      <c r="A82" s="26">
        <f>A24+1</f>
        <v>6</v>
      </c>
      <c r="B82" s="27" t="s">
        <v>317</v>
      </c>
      <c r="C82" s="36" t="s">
        <v>318</v>
      </c>
      <c r="D82" s="14" t="s">
        <v>240</v>
      </c>
      <c r="E82" s="11"/>
      <c r="F82" s="11"/>
      <c r="G82" s="31">
        <f t="shared" si="1"/>
        <v>0</v>
      </c>
      <c r="H82" s="40" t="s">
        <v>240</v>
      </c>
    </row>
    <row r="83" spans="1:8" s="29" customFormat="1" ht="63.75">
      <c r="A83" s="26">
        <f>A133+1</f>
        <v>11</v>
      </c>
      <c r="B83" s="41" t="s">
        <v>464</v>
      </c>
      <c r="C83" s="42" t="s">
        <v>126</v>
      </c>
      <c r="D83" s="14" t="s">
        <v>240</v>
      </c>
      <c r="E83" s="11"/>
      <c r="F83" s="11"/>
      <c r="G83" s="31">
        <f t="shared" si="1"/>
        <v>0</v>
      </c>
      <c r="H83" s="40" t="s">
        <v>240</v>
      </c>
    </row>
    <row r="84" spans="1:8" s="29" customFormat="1" ht="72">
      <c r="A84" s="26">
        <f>A23+1</f>
        <v>5</v>
      </c>
      <c r="B84" s="27" t="s">
        <v>305</v>
      </c>
      <c r="C84" s="36" t="s">
        <v>303</v>
      </c>
      <c r="D84" s="14" t="s">
        <v>240</v>
      </c>
      <c r="E84" s="11"/>
      <c r="F84" s="9"/>
      <c r="G84" s="31">
        <f t="shared" si="1"/>
        <v>0</v>
      </c>
      <c r="H84" s="40" t="s">
        <v>240</v>
      </c>
    </row>
    <row r="85" spans="1:8" s="29" customFormat="1" ht="132">
      <c r="A85" s="26" t="e">
        <f>A80+1</f>
        <v>#REF!</v>
      </c>
      <c r="B85" s="27" t="s">
        <v>465</v>
      </c>
      <c r="C85" s="36" t="s">
        <v>292</v>
      </c>
      <c r="D85" s="14" t="s">
        <v>240</v>
      </c>
      <c r="E85" s="11"/>
      <c r="F85" s="11"/>
      <c r="G85" s="31">
        <f t="shared" si="1"/>
        <v>0</v>
      </c>
      <c r="H85" s="40" t="s">
        <v>240</v>
      </c>
    </row>
    <row r="86" spans="1:8" s="28" customFormat="1" ht="82.5" customHeight="1">
      <c r="A86" s="47"/>
      <c r="B86" s="48" t="s">
        <v>363</v>
      </c>
      <c r="C86" s="49" t="s">
        <v>293</v>
      </c>
      <c r="D86" s="50" t="s">
        <v>240</v>
      </c>
      <c r="E86" s="51"/>
      <c r="F86" s="16"/>
      <c r="G86" s="31">
        <f t="shared" si="1"/>
        <v>0</v>
      </c>
      <c r="H86" s="52" t="s">
        <v>240</v>
      </c>
    </row>
    <row r="87" spans="1:8" s="28" customFormat="1" ht="84">
      <c r="A87" s="48">
        <v>208</v>
      </c>
      <c r="B87" s="48" t="s">
        <v>366</v>
      </c>
      <c r="C87" s="49" t="s">
        <v>293</v>
      </c>
      <c r="D87" s="50" t="s">
        <v>240</v>
      </c>
      <c r="E87" s="51"/>
      <c r="F87" s="15"/>
      <c r="G87" s="31">
        <f t="shared" si="1"/>
        <v>0</v>
      </c>
      <c r="H87" s="52" t="s">
        <v>240</v>
      </c>
    </row>
    <row r="88" spans="1:8" s="29" customFormat="1" ht="69" customHeight="1">
      <c r="A88" s="26">
        <f>A140+1</f>
        <v>3</v>
      </c>
      <c r="B88" s="27" t="s">
        <v>302</v>
      </c>
      <c r="C88" s="36" t="s">
        <v>303</v>
      </c>
      <c r="D88" s="14" t="s">
        <v>240</v>
      </c>
      <c r="E88" s="11"/>
      <c r="F88" s="9"/>
      <c r="G88" s="31">
        <f t="shared" si="1"/>
        <v>0</v>
      </c>
      <c r="H88" s="40" t="s">
        <v>240</v>
      </c>
    </row>
    <row r="89" spans="1:8" s="29" customFormat="1" ht="84" customHeight="1">
      <c r="A89" s="26" t="e">
        <f>#REF!+1</f>
        <v>#REF!</v>
      </c>
      <c r="B89" s="27" t="s">
        <v>306</v>
      </c>
      <c r="C89" s="36" t="s">
        <v>307</v>
      </c>
      <c r="D89" s="14" t="s">
        <v>240</v>
      </c>
      <c r="E89" s="11"/>
      <c r="F89" s="9"/>
      <c r="G89" s="31">
        <f t="shared" si="1"/>
        <v>0</v>
      </c>
      <c r="H89" s="40" t="s">
        <v>240</v>
      </c>
    </row>
    <row r="90" spans="1:8" s="29" customFormat="1" ht="72">
      <c r="A90" s="26" t="e">
        <f>A89+1</f>
        <v>#REF!</v>
      </c>
      <c r="B90" s="27" t="s">
        <v>308</v>
      </c>
      <c r="C90" s="36" t="s">
        <v>309</v>
      </c>
      <c r="D90" s="14" t="s">
        <v>240</v>
      </c>
      <c r="E90" s="11"/>
      <c r="F90" s="11"/>
      <c r="G90" s="31">
        <f t="shared" si="1"/>
        <v>0</v>
      </c>
      <c r="H90" s="40" t="s">
        <v>240</v>
      </c>
    </row>
    <row r="91" spans="1:8" s="28" customFormat="1" ht="12.75">
      <c r="A91" s="48"/>
      <c r="B91" s="48"/>
      <c r="C91" s="49"/>
      <c r="D91" s="50"/>
      <c r="E91" s="51"/>
      <c r="F91" s="15"/>
      <c r="G91" s="31"/>
      <c r="H91" s="52"/>
    </row>
    <row r="92" spans="1:8" s="28" customFormat="1" ht="12.75">
      <c r="A92" s="48"/>
      <c r="B92" s="48"/>
      <c r="C92" s="49"/>
      <c r="D92" s="50"/>
      <c r="E92" s="51"/>
      <c r="F92" s="15"/>
      <c r="G92" s="31"/>
      <c r="H92" s="52"/>
    </row>
    <row r="93" spans="1:8" s="28" customFormat="1" ht="12.75">
      <c r="A93" s="48"/>
      <c r="B93" s="48"/>
      <c r="C93" s="49"/>
      <c r="D93" s="50"/>
      <c r="E93" s="51"/>
      <c r="F93" s="15"/>
      <c r="G93" s="31"/>
      <c r="H93" s="52"/>
    </row>
    <row r="94" spans="1:8" s="28" customFormat="1" ht="12.75">
      <c r="A94" s="48"/>
      <c r="B94" s="48"/>
      <c r="C94" s="49"/>
      <c r="D94" s="50"/>
      <c r="E94" s="51"/>
      <c r="F94" s="15"/>
      <c r="G94" s="31"/>
      <c r="H94" s="52"/>
    </row>
    <row r="95" spans="1:8" s="28" customFormat="1" ht="12.75">
      <c r="A95" s="48"/>
      <c r="B95" s="48"/>
      <c r="C95" s="49"/>
      <c r="D95" s="50"/>
      <c r="E95" s="51"/>
      <c r="F95" s="15"/>
      <c r="G95" s="31"/>
      <c r="H95" s="52"/>
    </row>
    <row r="96" spans="1:8" s="28" customFormat="1" ht="12.75">
      <c r="A96" s="48"/>
      <c r="B96" s="48"/>
      <c r="C96" s="49"/>
      <c r="D96" s="50"/>
      <c r="E96" s="51"/>
      <c r="F96" s="15"/>
      <c r="G96" s="31"/>
      <c r="H96" s="52"/>
    </row>
    <row r="97" spans="1:8" s="28" customFormat="1" ht="12.75">
      <c r="A97" s="48"/>
      <c r="B97" s="48"/>
      <c r="C97" s="49"/>
      <c r="D97" s="50"/>
      <c r="E97" s="51"/>
      <c r="F97" s="15"/>
      <c r="G97" s="31"/>
      <c r="H97" s="52"/>
    </row>
    <row r="98" spans="1:8" s="28" customFormat="1" ht="12.75">
      <c r="A98" s="48"/>
      <c r="B98" s="48"/>
      <c r="C98" s="49"/>
      <c r="D98" s="50"/>
      <c r="E98" s="51"/>
      <c r="F98" s="15"/>
      <c r="G98" s="31"/>
      <c r="H98" s="52"/>
    </row>
    <row r="99" spans="1:8" s="28" customFormat="1" ht="12.75">
      <c r="A99" s="48"/>
      <c r="B99" s="48"/>
      <c r="C99" s="49"/>
      <c r="D99" s="50"/>
      <c r="E99" s="51"/>
      <c r="F99" s="15"/>
      <c r="G99" s="31"/>
      <c r="H99" s="52"/>
    </row>
    <row r="100" spans="1:8" s="28" customFormat="1" ht="21" customHeight="1">
      <c r="A100" s="47"/>
      <c r="B100" s="48"/>
      <c r="C100" s="49"/>
      <c r="D100" s="50"/>
      <c r="E100" s="51"/>
      <c r="F100" s="16"/>
      <c r="G100" s="31"/>
      <c r="H100" s="52"/>
    </row>
    <row r="101" spans="1:8" s="28" customFormat="1" ht="24" customHeight="1">
      <c r="A101" s="47"/>
      <c r="B101" s="48"/>
      <c r="C101" s="49"/>
      <c r="D101" s="50"/>
      <c r="E101" s="51"/>
      <c r="F101" s="16"/>
      <c r="G101" s="31"/>
      <c r="H101" s="52"/>
    </row>
    <row r="102" spans="1:8" s="28" customFormat="1" ht="20.25" customHeight="1">
      <c r="A102" s="47"/>
      <c r="B102" s="48"/>
      <c r="C102" s="49"/>
      <c r="D102" s="50"/>
      <c r="E102" s="51"/>
      <c r="F102" s="16"/>
      <c r="G102" s="31"/>
      <c r="H102" s="52"/>
    </row>
    <row r="103" spans="1:8" s="28" customFormat="1" ht="12.75">
      <c r="A103" s="53"/>
      <c r="B103" s="64"/>
      <c r="C103" s="64"/>
      <c r="D103" s="17"/>
      <c r="E103" s="53"/>
      <c r="F103" s="53"/>
      <c r="G103" s="53"/>
      <c r="H103" s="65"/>
    </row>
    <row r="104" spans="1:8" s="25" customFormat="1" ht="30" customHeight="1">
      <c r="A104" s="32"/>
      <c r="B104" s="132" t="s">
        <v>467</v>
      </c>
      <c r="C104" s="134"/>
      <c r="D104" s="23"/>
      <c r="E104" s="23"/>
      <c r="F104" s="23"/>
      <c r="G104" s="24"/>
      <c r="H104" s="35"/>
    </row>
    <row r="105" spans="1:8" s="25" customFormat="1" ht="30" customHeight="1">
      <c r="A105" s="32"/>
      <c r="B105" s="132" t="s">
        <v>466</v>
      </c>
      <c r="C105" s="133"/>
      <c r="D105" s="23"/>
      <c r="E105" s="23"/>
      <c r="F105" s="23"/>
      <c r="G105" s="24"/>
      <c r="H105" s="35"/>
    </row>
    <row r="106" spans="1:8" s="29" customFormat="1" ht="108">
      <c r="A106" s="26" t="e">
        <f>#REF!+1</f>
        <v>#REF!</v>
      </c>
      <c r="B106" s="27" t="s">
        <v>447</v>
      </c>
      <c r="C106" s="36" t="s">
        <v>268</v>
      </c>
      <c r="D106" s="14" t="s">
        <v>34</v>
      </c>
      <c r="E106" s="11"/>
      <c r="F106" s="9"/>
      <c r="G106" s="31">
        <f>SUM(E106:F106)</f>
        <v>0</v>
      </c>
      <c r="H106" s="40" t="s">
        <v>240</v>
      </c>
    </row>
    <row r="107" spans="1:8" s="29" customFormat="1" ht="108">
      <c r="A107" s="26">
        <f>A186+1</f>
        <v>9</v>
      </c>
      <c r="B107" s="27" t="s">
        <v>468</v>
      </c>
      <c r="C107" s="36" t="s">
        <v>286</v>
      </c>
      <c r="D107" s="14" t="s">
        <v>240</v>
      </c>
      <c r="E107" s="11"/>
      <c r="F107" s="11"/>
      <c r="G107" s="31">
        <f>SUM(E107:F107)</f>
        <v>0</v>
      </c>
      <c r="H107" s="40" t="s">
        <v>240</v>
      </c>
    </row>
    <row r="108" spans="1:8" s="29" customFormat="1" ht="84">
      <c r="A108" s="26">
        <f>A63+1</f>
        <v>4</v>
      </c>
      <c r="B108" s="27" t="s">
        <v>469</v>
      </c>
      <c r="C108" s="36" t="s">
        <v>284</v>
      </c>
      <c r="D108" s="14" t="s">
        <v>240</v>
      </c>
      <c r="E108" s="11"/>
      <c r="F108" s="9"/>
      <c r="G108" s="31">
        <f>SUM(E108:F108)</f>
        <v>0</v>
      </c>
      <c r="H108" s="40" t="s">
        <v>240</v>
      </c>
    </row>
    <row r="109" spans="1:8" s="29" customFormat="1" ht="96">
      <c r="A109" s="26">
        <f>A111+1</f>
        <v>1</v>
      </c>
      <c r="B109" s="27" t="s">
        <v>472</v>
      </c>
      <c r="C109" s="36" t="s">
        <v>279</v>
      </c>
      <c r="D109" s="14" t="s">
        <v>240</v>
      </c>
      <c r="E109" s="11"/>
      <c r="F109" s="11"/>
      <c r="G109" s="31">
        <f>SUM(E109:F109)</f>
        <v>0</v>
      </c>
      <c r="H109" s="40" t="s">
        <v>240</v>
      </c>
    </row>
    <row r="110" spans="1:8" s="29" customFormat="1" ht="120">
      <c r="A110" s="26" t="e">
        <f>A171+1</f>
        <v>#REF!</v>
      </c>
      <c r="B110" s="27" t="s">
        <v>473</v>
      </c>
      <c r="C110" s="36" t="s">
        <v>279</v>
      </c>
      <c r="D110" s="14" t="s">
        <v>240</v>
      </c>
      <c r="E110" s="11"/>
      <c r="F110" s="11"/>
      <c r="G110" s="31">
        <f>SUM(E110:F110)</f>
        <v>0</v>
      </c>
      <c r="H110" s="40" t="s">
        <v>240</v>
      </c>
    </row>
    <row r="111" spans="1:8" s="29" customFormat="1" ht="96">
      <c r="A111" s="26"/>
      <c r="B111" s="27" t="s">
        <v>474</v>
      </c>
      <c r="C111" s="36" t="s">
        <v>279</v>
      </c>
      <c r="D111" s="14" t="s">
        <v>240</v>
      </c>
      <c r="E111" s="11"/>
      <c r="F111" s="9"/>
      <c r="G111" s="31"/>
      <c r="H111" s="40"/>
    </row>
    <row r="112" spans="1:8" s="29" customFormat="1" ht="72">
      <c r="A112" s="26"/>
      <c r="B112" s="43" t="s">
        <v>475</v>
      </c>
      <c r="C112" s="36" t="s">
        <v>279</v>
      </c>
      <c r="D112" s="14" t="s">
        <v>240</v>
      </c>
      <c r="E112" s="11"/>
      <c r="F112" s="9"/>
      <c r="G112" s="31"/>
      <c r="H112" s="40"/>
    </row>
    <row r="113" spans="1:8" s="29" customFormat="1" ht="12.75">
      <c r="A113" s="26"/>
      <c r="B113" s="27"/>
      <c r="C113" s="36"/>
      <c r="D113" s="14"/>
      <c r="E113" s="11"/>
      <c r="F113" s="9"/>
      <c r="G113" s="31"/>
      <c r="H113" s="40"/>
    </row>
    <row r="114" spans="1:8" s="29" customFormat="1" ht="12.75">
      <c r="A114" s="26"/>
      <c r="B114" s="27"/>
      <c r="C114" s="36"/>
      <c r="D114" s="14"/>
      <c r="E114" s="11"/>
      <c r="F114" s="9"/>
      <c r="G114" s="31"/>
      <c r="H114" s="40"/>
    </row>
    <row r="115" spans="1:8" s="29" customFormat="1" ht="12.75">
      <c r="A115" s="26"/>
      <c r="B115" s="27"/>
      <c r="C115" s="36"/>
      <c r="D115" s="14"/>
      <c r="E115" s="11"/>
      <c r="F115" s="9"/>
      <c r="G115" s="31"/>
      <c r="H115" s="40"/>
    </row>
    <row r="116" spans="1:8" s="29" customFormat="1" ht="12.75">
      <c r="A116" s="26"/>
      <c r="B116" s="27"/>
      <c r="C116" s="36"/>
      <c r="D116" s="14"/>
      <c r="E116" s="11"/>
      <c r="F116" s="9"/>
      <c r="G116" s="31"/>
      <c r="H116" s="40"/>
    </row>
    <row r="117" spans="1:8" s="29" customFormat="1" ht="12.75">
      <c r="A117" s="26"/>
      <c r="B117" s="27"/>
      <c r="C117" s="36"/>
      <c r="D117" s="14"/>
      <c r="E117" s="11"/>
      <c r="F117" s="9"/>
      <c r="G117" s="31"/>
      <c r="H117" s="40"/>
    </row>
    <row r="118" spans="1:8" s="29" customFormat="1" ht="12.75">
      <c r="A118" s="26"/>
      <c r="B118" s="27"/>
      <c r="C118" s="36"/>
      <c r="D118" s="14"/>
      <c r="E118" s="11"/>
      <c r="F118" s="9"/>
      <c r="G118" s="31"/>
      <c r="H118" s="40"/>
    </row>
    <row r="119" spans="1:8" s="29" customFormat="1" ht="12.75">
      <c r="A119" s="26"/>
      <c r="B119" s="27"/>
      <c r="C119" s="36"/>
      <c r="D119" s="14"/>
      <c r="E119" s="11"/>
      <c r="F119" s="9"/>
      <c r="G119" s="31"/>
      <c r="H119" s="40"/>
    </row>
    <row r="120" spans="1:8" s="29" customFormat="1" ht="12.75">
      <c r="A120" s="26"/>
      <c r="B120" s="27"/>
      <c r="C120" s="36"/>
      <c r="D120" s="14"/>
      <c r="E120" s="11"/>
      <c r="F120" s="9"/>
      <c r="G120" s="31"/>
      <c r="H120" s="40"/>
    </row>
    <row r="121" spans="1:8" s="29" customFormat="1" ht="12.75">
      <c r="A121" s="26"/>
      <c r="B121" s="27"/>
      <c r="C121" s="36"/>
      <c r="D121" s="14"/>
      <c r="E121" s="11"/>
      <c r="F121" s="9"/>
      <c r="G121" s="31"/>
      <c r="H121" s="40"/>
    </row>
    <row r="122" spans="1:8" s="29" customFormat="1" ht="12.75">
      <c r="A122" s="26"/>
      <c r="B122" s="27"/>
      <c r="C122" s="36"/>
      <c r="D122" s="14"/>
      <c r="E122" s="11"/>
      <c r="F122" s="9"/>
      <c r="G122" s="31"/>
      <c r="H122" s="40"/>
    </row>
    <row r="123" spans="1:8" s="29" customFormat="1" ht="12.75">
      <c r="A123" s="26"/>
      <c r="B123" s="27"/>
      <c r="C123" s="36"/>
      <c r="D123" s="14"/>
      <c r="E123" s="11"/>
      <c r="F123" s="9"/>
      <c r="G123" s="31"/>
      <c r="H123" s="40"/>
    </row>
    <row r="124" spans="1:8" s="29" customFormat="1" ht="12.75">
      <c r="A124" s="26"/>
      <c r="B124" s="27"/>
      <c r="C124" s="36"/>
      <c r="D124" s="14"/>
      <c r="E124" s="11"/>
      <c r="F124" s="9"/>
      <c r="G124" s="31"/>
      <c r="H124" s="40"/>
    </row>
    <row r="125" spans="1:8" s="29" customFormat="1" ht="12.75">
      <c r="A125" s="26"/>
      <c r="B125" s="27"/>
      <c r="C125" s="36"/>
      <c r="D125" s="14"/>
      <c r="E125" s="11"/>
      <c r="F125" s="9"/>
      <c r="G125" s="31"/>
      <c r="H125" s="40"/>
    </row>
    <row r="126" spans="1:8" s="29" customFormat="1" ht="12.75">
      <c r="A126" s="26"/>
      <c r="B126" s="27"/>
      <c r="C126" s="36"/>
      <c r="D126" s="14"/>
      <c r="E126" s="11"/>
      <c r="F126" s="9"/>
      <c r="G126" s="31"/>
      <c r="H126" s="40"/>
    </row>
    <row r="127" spans="1:8" s="29" customFormat="1" ht="12.75">
      <c r="A127" s="26"/>
      <c r="B127" s="27"/>
      <c r="C127" s="36"/>
      <c r="D127" s="14"/>
      <c r="E127" s="11"/>
      <c r="F127" s="9"/>
      <c r="G127" s="31"/>
      <c r="H127" s="40"/>
    </row>
    <row r="128" spans="1:8" s="29" customFormat="1" ht="12.75">
      <c r="A128" s="26"/>
      <c r="B128" s="27"/>
      <c r="C128" s="36"/>
      <c r="D128" s="14"/>
      <c r="E128" s="11"/>
      <c r="F128" s="9"/>
      <c r="G128" s="31"/>
      <c r="H128" s="40"/>
    </row>
    <row r="129" spans="1:8" s="29" customFormat="1" ht="12.75">
      <c r="A129" s="26"/>
      <c r="B129" s="27"/>
      <c r="C129" s="36"/>
      <c r="D129" s="14"/>
      <c r="E129" s="11"/>
      <c r="F129" s="9"/>
      <c r="G129" s="31"/>
      <c r="H129" s="40"/>
    </row>
    <row r="130" spans="1:8" s="29" customFormat="1" ht="12.75">
      <c r="A130" s="26"/>
      <c r="B130" s="27"/>
      <c r="C130" s="36"/>
      <c r="D130" s="14"/>
      <c r="E130" s="11"/>
      <c r="F130" s="9"/>
      <c r="G130" s="31"/>
      <c r="H130" s="40"/>
    </row>
    <row r="131" spans="1:8" ht="12.75">
      <c r="A131" s="60"/>
      <c r="B131" s="61"/>
      <c r="C131" s="61"/>
      <c r="D131" s="62"/>
      <c r="E131" s="8"/>
      <c r="F131" s="8"/>
      <c r="G131" s="60"/>
      <c r="H131" s="63"/>
    </row>
    <row r="132" spans="1:8" s="25" customFormat="1" ht="30" customHeight="1">
      <c r="A132" s="32"/>
      <c r="B132" s="132" t="s">
        <v>476</v>
      </c>
      <c r="C132" s="133"/>
      <c r="D132" s="23"/>
      <c r="E132" s="23"/>
      <c r="F132" s="23"/>
      <c r="G132" s="24"/>
      <c r="H132" s="35"/>
    </row>
    <row r="133" spans="1:8" s="29" customFormat="1" ht="36">
      <c r="A133" s="26">
        <f>A180+1</f>
        <v>10</v>
      </c>
      <c r="B133" s="27" t="s">
        <v>325</v>
      </c>
      <c r="C133" s="36" t="s">
        <v>326</v>
      </c>
      <c r="D133" s="14" t="s">
        <v>48</v>
      </c>
      <c r="E133" s="11"/>
      <c r="F133" s="11"/>
      <c r="G133" s="31">
        <f>SUM(E133:F133)</f>
        <v>0</v>
      </c>
      <c r="H133" s="40" t="s">
        <v>320</v>
      </c>
    </row>
    <row r="134" spans="1:8" s="29" customFormat="1" ht="84">
      <c r="A134" s="26" t="e">
        <f>#REF!+1</f>
        <v>#REF!</v>
      </c>
      <c r="B134" s="27" t="s">
        <v>477</v>
      </c>
      <c r="C134" s="36" t="s">
        <v>291</v>
      </c>
      <c r="D134" s="14" t="s">
        <v>240</v>
      </c>
      <c r="E134" s="11"/>
      <c r="F134" s="11"/>
      <c r="G134" s="31">
        <f>SUM(E134:F134)</f>
        <v>0</v>
      </c>
      <c r="H134" s="40" t="s">
        <v>240</v>
      </c>
    </row>
    <row r="135" spans="1:8" s="29" customFormat="1" ht="84">
      <c r="A135" s="26"/>
      <c r="B135" s="27" t="s">
        <v>478</v>
      </c>
      <c r="C135" s="36" t="s">
        <v>291</v>
      </c>
      <c r="D135" s="14" t="s">
        <v>240</v>
      </c>
      <c r="E135" s="11"/>
      <c r="F135" s="11"/>
      <c r="G135" s="31"/>
      <c r="H135" s="40"/>
    </row>
    <row r="136" spans="1:8" s="29" customFormat="1" ht="132">
      <c r="A136" s="26">
        <f>A131+1</f>
        <v>1</v>
      </c>
      <c r="B136" s="27" t="s">
        <v>465</v>
      </c>
      <c r="C136" s="36" t="s">
        <v>292</v>
      </c>
      <c r="D136" s="14" t="s">
        <v>240</v>
      </c>
      <c r="E136" s="11"/>
      <c r="F136" s="11"/>
      <c r="G136" s="31">
        <f>SUM(E136:F136)</f>
        <v>0</v>
      </c>
      <c r="H136" s="40" t="s">
        <v>240</v>
      </c>
    </row>
    <row r="137" spans="1:8" s="29" customFormat="1" ht="63.75">
      <c r="A137" s="26" t="e">
        <f>A27+1</f>
        <v>#REF!</v>
      </c>
      <c r="B137" s="41" t="s">
        <v>464</v>
      </c>
      <c r="C137" s="42" t="s">
        <v>126</v>
      </c>
      <c r="D137" s="14" t="s">
        <v>240</v>
      </c>
      <c r="E137" s="11"/>
      <c r="F137" s="11"/>
      <c r="G137" s="31">
        <f>SUM(E137:F137)</f>
        <v>0</v>
      </c>
      <c r="H137" s="40" t="s">
        <v>240</v>
      </c>
    </row>
    <row r="138" spans="1:8" s="29" customFormat="1" ht="69" customHeight="1">
      <c r="A138" s="26" t="e">
        <f>#REF!+1</f>
        <v>#REF!</v>
      </c>
      <c r="B138" s="27" t="s">
        <v>302</v>
      </c>
      <c r="C138" s="36" t="s">
        <v>303</v>
      </c>
      <c r="D138" s="14" t="s">
        <v>240</v>
      </c>
      <c r="E138" s="11"/>
      <c r="F138" s="9"/>
      <c r="G138" s="31">
        <f>SUM(E138:F138)</f>
        <v>0</v>
      </c>
      <c r="H138" s="40" t="s">
        <v>240</v>
      </c>
    </row>
    <row r="139" spans="1:8" s="29" customFormat="1" ht="84" customHeight="1">
      <c r="A139" s="26">
        <f>A33+1</f>
        <v>1</v>
      </c>
      <c r="B139" s="27" t="s">
        <v>306</v>
      </c>
      <c r="C139" s="36" t="s">
        <v>307</v>
      </c>
      <c r="D139" s="14" t="s">
        <v>240</v>
      </c>
      <c r="E139" s="11"/>
      <c r="F139" s="9"/>
      <c r="G139" s="31">
        <f>SUM(E139:F139)</f>
        <v>0</v>
      </c>
      <c r="H139" s="40" t="s">
        <v>240</v>
      </c>
    </row>
    <row r="140" spans="1:8" s="29" customFormat="1" ht="72">
      <c r="A140" s="26">
        <f>A139+1</f>
        <v>2</v>
      </c>
      <c r="B140" s="27" t="s">
        <v>308</v>
      </c>
      <c r="C140" s="36" t="s">
        <v>309</v>
      </c>
      <c r="D140" s="14" t="s">
        <v>240</v>
      </c>
      <c r="E140" s="11"/>
      <c r="F140" s="11"/>
      <c r="G140" s="31">
        <f>SUM(E140:F140)</f>
        <v>0</v>
      </c>
      <c r="H140" s="40" t="s">
        <v>240</v>
      </c>
    </row>
    <row r="141" spans="1:8" s="29" customFormat="1" ht="12.75">
      <c r="A141" s="26"/>
      <c r="B141" s="27"/>
      <c r="C141" s="36"/>
      <c r="D141" s="14"/>
      <c r="E141" s="11"/>
      <c r="F141" s="11"/>
      <c r="G141" s="31"/>
      <c r="H141" s="40"/>
    </row>
    <row r="142" spans="1:8" s="29" customFormat="1" ht="12.75">
      <c r="A142" s="26"/>
      <c r="B142" s="27"/>
      <c r="C142" s="36"/>
      <c r="D142" s="14"/>
      <c r="E142" s="11"/>
      <c r="F142" s="11"/>
      <c r="G142" s="31"/>
      <c r="H142" s="40"/>
    </row>
    <row r="143" spans="1:8" s="29" customFormat="1" ht="12.75">
      <c r="A143" s="26"/>
      <c r="B143" s="27"/>
      <c r="C143" s="36"/>
      <c r="D143" s="14"/>
      <c r="E143" s="11"/>
      <c r="F143" s="11"/>
      <c r="G143" s="31"/>
      <c r="H143" s="40"/>
    </row>
    <row r="144" spans="1:8" s="29" customFormat="1" ht="12.75">
      <c r="A144" s="26"/>
      <c r="B144" s="27"/>
      <c r="C144" s="36"/>
      <c r="D144" s="14"/>
      <c r="E144" s="11"/>
      <c r="F144" s="11"/>
      <c r="G144" s="31"/>
      <c r="H144" s="40"/>
    </row>
    <row r="145" spans="1:8" s="29" customFormat="1" ht="12.75">
      <c r="A145" s="26"/>
      <c r="B145" s="27"/>
      <c r="C145" s="36"/>
      <c r="D145" s="14"/>
      <c r="E145" s="11"/>
      <c r="F145" s="11"/>
      <c r="G145" s="31"/>
      <c r="H145" s="40"/>
    </row>
    <row r="146" spans="1:8" s="29" customFormat="1" ht="12.75">
      <c r="A146" s="26"/>
      <c r="B146" s="27"/>
      <c r="C146" s="36"/>
      <c r="D146" s="14"/>
      <c r="E146" s="11"/>
      <c r="F146" s="11"/>
      <c r="G146" s="31"/>
      <c r="H146" s="40"/>
    </row>
    <row r="147" spans="1:8" s="29" customFormat="1" ht="12.75">
      <c r="A147" s="26"/>
      <c r="B147" s="27"/>
      <c r="C147" s="36"/>
      <c r="D147" s="14"/>
      <c r="E147" s="11"/>
      <c r="F147" s="11"/>
      <c r="G147" s="31"/>
      <c r="H147" s="40"/>
    </row>
    <row r="148" spans="1:8" s="29" customFormat="1" ht="12.75">
      <c r="A148" s="26"/>
      <c r="B148" s="27"/>
      <c r="C148" s="36"/>
      <c r="D148" s="14"/>
      <c r="E148" s="11"/>
      <c r="F148" s="11"/>
      <c r="G148" s="31"/>
      <c r="H148" s="40"/>
    </row>
    <row r="149" spans="1:8" s="29" customFormat="1" ht="12.75">
      <c r="A149" s="26"/>
      <c r="B149" s="27"/>
      <c r="C149" s="36"/>
      <c r="D149" s="14"/>
      <c r="E149" s="11"/>
      <c r="F149" s="11"/>
      <c r="G149" s="31"/>
      <c r="H149" s="40"/>
    </row>
    <row r="150" spans="1:8" s="29" customFormat="1" ht="12.75">
      <c r="A150" s="26"/>
      <c r="B150" s="27"/>
      <c r="C150" s="36"/>
      <c r="D150" s="14"/>
      <c r="E150" s="11"/>
      <c r="F150" s="11"/>
      <c r="G150" s="31"/>
      <c r="H150" s="40"/>
    </row>
    <row r="151" spans="1:8" s="29" customFormat="1" ht="12.75">
      <c r="A151" s="26"/>
      <c r="B151" s="27"/>
      <c r="C151" s="36"/>
      <c r="D151" s="14"/>
      <c r="E151" s="11"/>
      <c r="F151" s="11"/>
      <c r="G151" s="31"/>
      <c r="H151" s="40"/>
    </row>
    <row r="152" spans="1:8" s="29" customFormat="1" ht="12.75">
      <c r="A152" s="26"/>
      <c r="B152" s="27"/>
      <c r="C152" s="36"/>
      <c r="D152" s="14"/>
      <c r="E152" s="11"/>
      <c r="F152" s="11"/>
      <c r="G152" s="31"/>
      <c r="H152" s="40"/>
    </row>
    <row r="153" spans="1:8" s="25" customFormat="1" ht="30" customHeight="1">
      <c r="A153" s="32"/>
      <c r="B153" s="132" t="s">
        <v>470</v>
      </c>
      <c r="C153" s="134"/>
      <c r="D153" s="23"/>
      <c r="E153" s="23"/>
      <c r="F153" s="23"/>
      <c r="G153" s="24"/>
      <c r="H153" s="35"/>
    </row>
    <row r="154" spans="1:8" s="25" customFormat="1" ht="30" customHeight="1">
      <c r="A154" s="32"/>
      <c r="B154" s="132" t="s">
        <v>471</v>
      </c>
      <c r="C154" s="133"/>
      <c r="D154" s="23"/>
      <c r="E154" s="23"/>
      <c r="F154" s="23"/>
      <c r="G154" s="24"/>
      <c r="H154" s="35"/>
    </row>
    <row r="155" spans="1:8" s="29" customFormat="1" ht="108">
      <c r="A155" s="26">
        <f>A234+1</f>
        <v>1</v>
      </c>
      <c r="B155" s="27" t="s">
        <v>468</v>
      </c>
      <c r="C155" s="36" t="s">
        <v>286</v>
      </c>
      <c r="D155" s="14" t="s">
        <v>240</v>
      </c>
      <c r="E155" s="11"/>
      <c r="F155" s="11"/>
      <c r="G155" s="31">
        <f>SUM(E155:F155)</f>
        <v>0</v>
      </c>
      <c r="H155" s="40" t="s">
        <v>240</v>
      </c>
    </row>
    <row r="156" spans="1:8" s="29" customFormat="1" ht="108">
      <c r="A156" s="26" t="e">
        <f>#REF!+1</f>
        <v>#REF!</v>
      </c>
      <c r="B156" s="27" t="s">
        <v>447</v>
      </c>
      <c r="C156" s="36" t="s">
        <v>268</v>
      </c>
      <c r="D156" s="14" t="s">
        <v>34</v>
      </c>
      <c r="E156" s="11"/>
      <c r="F156" s="9"/>
      <c r="G156" s="31">
        <f>SUM(E156:F156)</f>
        <v>0</v>
      </c>
      <c r="H156" s="40" t="s">
        <v>240</v>
      </c>
    </row>
    <row r="157" spans="1:8" s="29" customFormat="1" ht="84">
      <c r="A157" s="26">
        <f>A112+1</f>
        <v>1</v>
      </c>
      <c r="B157" s="27" t="s">
        <v>469</v>
      </c>
      <c r="C157" s="36" t="s">
        <v>284</v>
      </c>
      <c r="D157" s="14" t="s">
        <v>240</v>
      </c>
      <c r="E157" s="11"/>
      <c r="F157" s="9"/>
      <c r="G157" s="31">
        <f>SUM(E157:F157)</f>
        <v>0</v>
      </c>
      <c r="H157" s="40" t="s">
        <v>240</v>
      </c>
    </row>
    <row r="158" spans="1:8" s="29" customFormat="1" ht="84">
      <c r="A158" s="26">
        <f>A160+1</f>
        <v>1</v>
      </c>
      <c r="B158" s="27" t="s">
        <v>487</v>
      </c>
      <c r="C158" s="36" t="s">
        <v>279</v>
      </c>
      <c r="D158" s="14" t="s">
        <v>240</v>
      </c>
      <c r="E158" s="11"/>
      <c r="F158" s="11"/>
      <c r="G158" s="31">
        <f>SUM(E158:F158)</f>
        <v>0</v>
      </c>
      <c r="H158" s="40" t="s">
        <v>240</v>
      </c>
    </row>
    <row r="159" spans="1:8" ht="12.75">
      <c r="A159" s="60"/>
      <c r="B159" s="61"/>
      <c r="C159" s="61"/>
      <c r="D159" s="62"/>
      <c r="E159" s="8"/>
      <c r="F159" s="8"/>
      <c r="G159" s="60"/>
      <c r="H159" s="63"/>
    </row>
    <row r="160" spans="1:8" ht="12.75">
      <c r="A160" s="60"/>
      <c r="B160" s="61"/>
      <c r="C160" s="61"/>
      <c r="D160" s="62"/>
      <c r="E160" s="8"/>
      <c r="F160" s="8"/>
      <c r="G160" s="60"/>
      <c r="H160" s="63"/>
    </row>
    <row r="161" spans="1:8" ht="12.75">
      <c r="A161" s="60"/>
      <c r="B161" s="61"/>
      <c r="C161" s="61"/>
      <c r="D161" s="62"/>
      <c r="E161" s="8"/>
      <c r="F161" s="8"/>
      <c r="G161" s="60"/>
      <c r="H161" s="63"/>
    </row>
    <row r="162" spans="1:8" ht="12.75">
      <c r="A162" s="60"/>
      <c r="B162" s="61"/>
      <c r="C162" s="61"/>
      <c r="D162" s="62"/>
      <c r="E162" s="8"/>
      <c r="F162" s="8"/>
      <c r="G162" s="60"/>
      <c r="H162" s="63"/>
    </row>
    <row r="163" spans="1:8" ht="12.75">
      <c r="A163" s="60"/>
      <c r="B163" s="61"/>
      <c r="C163" s="61"/>
      <c r="D163" s="62"/>
      <c r="E163" s="8"/>
      <c r="F163" s="8"/>
      <c r="G163" s="60"/>
      <c r="H163" s="63"/>
    </row>
    <row r="164" spans="1:8" ht="12.75">
      <c r="A164" s="60"/>
      <c r="B164" s="61"/>
      <c r="C164" s="61"/>
      <c r="D164" s="62"/>
      <c r="E164" s="8"/>
      <c r="F164" s="8"/>
      <c r="G164" s="60"/>
      <c r="H164" s="63"/>
    </row>
    <row r="165" spans="1:8" s="29" customFormat="1" ht="12.75">
      <c r="A165" s="26"/>
      <c r="B165" s="41"/>
      <c r="C165" s="36"/>
      <c r="D165" s="14"/>
      <c r="E165" s="11"/>
      <c r="F165" s="11"/>
      <c r="G165" s="31"/>
      <c r="H165" s="40"/>
    </row>
    <row r="166" spans="1:8" s="29" customFormat="1" ht="12.75">
      <c r="A166" s="26"/>
      <c r="B166" s="41"/>
      <c r="C166" s="36"/>
      <c r="D166" s="14"/>
      <c r="E166" s="11"/>
      <c r="F166" s="11"/>
      <c r="G166" s="31"/>
      <c r="H166" s="40"/>
    </row>
    <row r="167" spans="1:8" s="29" customFormat="1" ht="12.75">
      <c r="A167" s="26"/>
      <c r="B167" s="27"/>
      <c r="C167" s="36"/>
      <c r="D167" s="14"/>
      <c r="E167" s="11"/>
      <c r="F167" s="11"/>
      <c r="G167" s="31"/>
      <c r="H167" s="40"/>
    </row>
    <row r="168" spans="1:8" ht="12.75">
      <c r="A168" s="60"/>
      <c r="B168" s="61"/>
      <c r="C168" s="61"/>
      <c r="D168" s="62"/>
      <c r="E168" s="8"/>
      <c r="F168" s="8"/>
      <c r="G168" s="60"/>
      <c r="H168" s="63"/>
    </row>
    <row r="169" spans="1:8" s="25" customFormat="1" ht="30" customHeight="1">
      <c r="A169" s="32"/>
      <c r="B169" s="132" t="s">
        <v>476</v>
      </c>
      <c r="C169" s="133"/>
      <c r="D169" s="23"/>
      <c r="E169" s="23"/>
      <c r="F169" s="23"/>
      <c r="G169" s="24"/>
      <c r="H169" s="35"/>
    </row>
    <row r="170" spans="1:8" s="29" customFormat="1" ht="72">
      <c r="A170" s="26">
        <f>A157+1</f>
        <v>2</v>
      </c>
      <c r="B170" s="27" t="s">
        <v>308</v>
      </c>
      <c r="C170" s="36" t="s">
        <v>309</v>
      </c>
      <c r="D170" s="14" t="s">
        <v>240</v>
      </c>
      <c r="E170" s="11"/>
      <c r="F170" s="11"/>
      <c r="G170" s="31">
        <f>SUM(E170:F170)</f>
        <v>0</v>
      </c>
      <c r="H170" s="40" t="s">
        <v>240</v>
      </c>
    </row>
    <row r="171" spans="1:8" s="29" customFormat="1" ht="84" customHeight="1">
      <c r="A171" s="26" t="e">
        <f>A53+1</f>
        <v>#REF!</v>
      </c>
      <c r="B171" s="27" t="s">
        <v>306</v>
      </c>
      <c r="C171" s="36" t="s">
        <v>307</v>
      </c>
      <c r="D171" s="14" t="s">
        <v>240</v>
      </c>
      <c r="E171" s="11"/>
      <c r="F171" s="9"/>
      <c r="G171" s="31">
        <f>SUM(E171:F171)</f>
        <v>0</v>
      </c>
      <c r="H171" s="40" t="s">
        <v>240</v>
      </c>
    </row>
    <row r="172" spans="1:8" s="29" customFormat="1" ht="144">
      <c r="A172" s="26" t="e">
        <f>A75+1</f>
        <v>#REF!</v>
      </c>
      <c r="B172" s="27" t="s">
        <v>483</v>
      </c>
      <c r="C172" s="36" t="s">
        <v>291</v>
      </c>
      <c r="D172" s="14" t="s">
        <v>240</v>
      </c>
      <c r="E172" s="11"/>
      <c r="F172" s="11"/>
      <c r="G172" s="31">
        <f aca="true" t="shared" si="2" ref="G172:G180">SUM(E172:F172)</f>
        <v>0</v>
      </c>
      <c r="H172" s="40" t="s">
        <v>240</v>
      </c>
    </row>
    <row r="173" spans="1:8" s="29" customFormat="1" ht="144">
      <c r="A173" s="26" t="e">
        <f>A76+1</f>
        <v>#REF!</v>
      </c>
      <c r="B173" s="27" t="s">
        <v>484</v>
      </c>
      <c r="C173" s="36" t="s">
        <v>291</v>
      </c>
      <c r="D173" s="14" t="s">
        <v>240</v>
      </c>
      <c r="E173" s="11"/>
      <c r="F173" s="11"/>
      <c r="G173" s="31">
        <f>SUM(E173:F173)</f>
        <v>0</v>
      </c>
      <c r="H173" s="40" t="s">
        <v>240</v>
      </c>
    </row>
    <row r="174" spans="1:8" s="29" customFormat="1" ht="84">
      <c r="A174" s="26" t="e">
        <f>A85+1</f>
        <v>#REF!</v>
      </c>
      <c r="B174" s="27" t="s">
        <v>485</v>
      </c>
      <c r="C174" s="36" t="s">
        <v>292</v>
      </c>
      <c r="D174" s="14" t="s">
        <v>240</v>
      </c>
      <c r="E174" s="11"/>
      <c r="F174" s="11"/>
      <c r="G174" s="31">
        <f t="shared" si="2"/>
        <v>0</v>
      </c>
      <c r="H174" s="40" t="s">
        <v>240</v>
      </c>
    </row>
    <row r="175" spans="1:8" s="29" customFormat="1" ht="84">
      <c r="A175" s="26" t="e">
        <f aca="true" t="shared" si="3" ref="A175:A180">A174+1</f>
        <v>#REF!</v>
      </c>
      <c r="B175" s="27" t="s">
        <v>168</v>
      </c>
      <c r="C175" s="36" t="s">
        <v>293</v>
      </c>
      <c r="D175" s="14" t="s">
        <v>240</v>
      </c>
      <c r="E175" s="11"/>
      <c r="F175" s="11"/>
      <c r="G175" s="31">
        <f t="shared" si="2"/>
        <v>0</v>
      </c>
      <c r="H175" s="40" t="s">
        <v>240</v>
      </c>
    </row>
    <row r="176" spans="1:8" s="28" customFormat="1" ht="38.25">
      <c r="A176" s="53">
        <v>217</v>
      </c>
      <c r="B176" s="54" t="s">
        <v>176</v>
      </c>
      <c r="C176" s="55" t="s">
        <v>371</v>
      </c>
      <c r="D176" s="56" t="s">
        <v>80</v>
      </c>
      <c r="E176" s="59"/>
      <c r="F176" s="17"/>
      <c r="G176" s="31">
        <f>SUM(E176:F176)</f>
        <v>0</v>
      </c>
      <c r="H176" s="58" t="s">
        <v>420</v>
      </c>
    </row>
    <row r="177" spans="1:8" s="25" customFormat="1" ht="30" customHeight="1">
      <c r="A177" s="32"/>
      <c r="B177" s="132" t="s">
        <v>486</v>
      </c>
      <c r="C177" s="133"/>
      <c r="D177" s="23"/>
      <c r="E177" s="23"/>
      <c r="F177" s="23"/>
      <c r="G177" s="24"/>
      <c r="H177" s="35"/>
    </row>
    <row r="178" spans="1:8" s="29" customFormat="1" ht="72">
      <c r="A178" s="26">
        <f>A82+1</f>
        <v>7</v>
      </c>
      <c r="B178" s="27" t="s">
        <v>319</v>
      </c>
      <c r="C178" s="36" t="s">
        <v>321</v>
      </c>
      <c r="D178" s="14" t="s">
        <v>45</v>
      </c>
      <c r="E178" s="11"/>
      <c r="F178" s="11"/>
      <c r="G178" s="31">
        <f t="shared" si="2"/>
        <v>0</v>
      </c>
      <c r="H178" s="40" t="s">
        <v>320</v>
      </c>
    </row>
    <row r="179" spans="1:8" s="29" customFormat="1" ht="48">
      <c r="A179" s="26">
        <f t="shared" si="3"/>
        <v>8</v>
      </c>
      <c r="B179" s="27" t="s">
        <v>322</v>
      </c>
      <c r="C179" s="36" t="s">
        <v>321</v>
      </c>
      <c r="D179" s="14" t="s">
        <v>46</v>
      </c>
      <c r="E179" s="11"/>
      <c r="F179" s="11"/>
      <c r="G179" s="31">
        <f t="shared" si="2"/>
        <v>0</v>
      </c>
      <c r="H179" s="40" t="s">
        <v>320</v>
      </c>
    </row>
    <row r="180" spans="1:8" s="29" customFormat="1" ht="72">
      <c r="A180" s="26">
        <f t="shared" si="3"/>
        <v>9</v>
      </c>
      <c r="B180" s="27" t="s">
        <v>323</v>
      </c>
      <c r="C180" s="36" t="s">
        <v>324</v>
      </c>
      <c r="D180" s="14" t="s">
        <v>47</v>
      </c>
      <c r="E180" s="11"/>
      <c r="F180" s="11"/>
      <c r="G180" s="31">
        <f t="shared" si="2"/>
        <v>0</v>
      </c>
      <c r="H180" s="40" t="s">
        <v>320</v>
      </c>
    </row>
    <row r="181" spans="1:8" s="25" customFormat="1" ht="30" customHeight="1">
      <c r="A181" s="32"/>
      <c r="B181" s="132" t="s">
        <v>479</v>
      </c>
      <c r="C181" s="133"/>
      <c r="D181" s="23"/>
      <c r="E181" s="23"/>
      <c r="F181" s="23"/>
      <c r="G181" s="24"/>
      <c r="H181" s="35"/>
    </row>
    <row r="182" spans="1:8" s="29" customFormat="1" ht="96">
      <c r="A182" s="26" t="e">
        <f>A54+1</f>
        <v>#REF!</v>
      </c>
      <c r="B182" s="27" t="s">
        <v>480</v>
      </c>
      <c r="C182" s="36" t="s">
        <v>271</v>
      </c>
      <c r="D182" s="14" t="s">
        <v>34</v>
      </c>
      <c r="E182" s="11"/>
      <c r="F182" s="9"/>
      <c r="G182" s="31">
        <f aca="true" t="shared" si="4" ref="G182:G187">SUM(E182:F182)</f>
        <v>0</v>
      </c>
      <c r="H182" s="40" t="s">
        <v>240</v>
      </c>
    </row>
    <row r="183" spans="1:8" s="29" customFormat="1" ht="60">
      <c r="A183" s="26" t="e">
        <f>A182+1</f>
        <v>#REF!</v>
      </c>
      <c r="B183" s="27" t="s">
        <v>481</v>
      </c>
      <c r="C183" s="36" t="s">
        <v>276</v>
      </c>
      <c r="D183" s="14" t="s">
        <v>240</v>
      </c>
      <c r="E183" s="9"/>
      <c r="F183" s="9"/>
      <c r="G183" s="31">
        <f t="shared" si="4"/>
        <v>0</v>
      </c>
      <c r="H183" s="40" t="s">
        <v>240</v>
      </c>
    </row>
    <row r="184" spans="1:8" s="29" customFormat="1" ht="96">
      <c r="A184" s="26" t="e">
        <f>A183+1</f>
        <v>#REF!</v>
      </c>
      <c r="B184" s="27" t="s">
        <v>482</v>
      </c>
      <c r="C184" s="36" t="s">
        <v>278</v>
      </c>
      <c r="D184" s="14" t="s">
        <v>240</v>
      </c>
      <c r="E184" s="11"/>
      <c r="F184" s="11"/>
      <c r="G184" s="31">
        <f t="shared" si="4"/>
        <v>0</v>
      </c>
      <c r="H184" s="40" t="s">
        <v>240</v>
      </c>
    </row>
    <row r="185" spans="1:8" s="29" customFormat="1" ht="120">
      <c r="A185" s="26" t="e">
        <f>A53+1</f>
        <v>#REF!</v>
      </c>
      <c r="B185" s="27" t="s">
        <v>280</v>
      </c>
      <c r="C185" s="36" t="s">
        <v>281</v>
      </c>
      <c r="D185" s="14" t="s">
        <v>240</v>
      </c>
      <c r="E185" s="11"/>
      <c r="F185" s="11"/>
      <c r="G185" s="31">
        <f t="shared" si="4"/>
        <v>0</v>
      </c>
      <c r="H185" s="40" t="s">
        <v>240</v>
      </c>
    </row>
    <row r="186" spans="1:8" s="29" customFormat="1" ht="140.25">
      <c r="A186" s="26">
        <f>A60+1</f>
        <v>8</v>
      </c>
      <c r="B186" s="41" t="s">
        <v>285</v>
      </c>
      <c r="C186" s="36" t="s">
        <v>279</v>
      </c>
      <c r="D186" s="14" t="s">
        <v>240</v>
      </c>
      <c r="E186" s="11"/>
      <c r="F186" s="11"/>
      <c r="G186" s="31">
        <f t="shared" si="4"/>
        <v>0</v>
      </c>
      <c r="H186" s="40" t="s">
        <v>240</v>
      </c>
    </row>
    <row r="187" spans="1:8" s="29" customFormat="1" ht="108">
      <c r="A187" s="26" t="e">
        <f>#REF!+1</f>
        <v>#REF!</v>
      </c>
      <c r="B187" s="27" t="s">
        <v>0</v>
      </c>
      <c r="C187" s="43" t="s">
        <v>271</v>
      </c>
      <c r="D187" s="44" t="s">
        <v>240</v>
      </c>
      <c r="E187" s="45"/>
      <c r="F187" s="12"/>
      <c r="G187" s="31">
        <f t="shared" si="4"/>
        <v>0</v>
      </c>
      <c r="H187" s="46" t="s">
        <v>240</v>
      </c>
    </row>
  </sheetData>
  <sheetProtection/>
  <mergeCells count="16">
    <mergeCell ref="B2:E2"/>
    <mergeCell ref="B3:F3"/>
    <mergeCell ref="B7:C7"/>
    <mergeCell ref="B8:C8"/>
    <mergeCell ref="B19:C19"/>
    <mergeCell ref="B51:C51"/>
    <mergeCell ref="B169:C169"/>
    <mergeCell ref="B181:C181"/>
    <mergeCell ref="B177:C177"/>
    <mergeCell ref="B52:C52"/>
    <mergeCell ref="B74:C74"/>
    <mergeCell ref="B104:C104"/>
    <mergeCell ref="B105:C105"/>
    <mergeCell ref="B153:C153"/>
    <mergeCell ref="B154:C154"/>
    <mergeCell ref="B132:C1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3"/>
  <sheetViews>
    <sheetView tabSelected="1" view="pageLayout" workbookViewId="0" topLeftCell="A1">
      <selection activeCell="C1" sqref="C1:C16384"/>
    </sheetView>
  </sheetViews>
  <sheetFormatPr defaultColWidth="9.140625" defaultRowHeight="15"/>
  <cols>
    <col min="1" max="1" width="5.7109375" style="28" customWidth="1"/>
    <col min="2" max="2" width="27.8515625" style="88" customWidth="1"/>
    <col min="3" max="3" width="13.28125" style="117" customWidth="1"/>
    <col min="4" max="4" width="11.28125" style="89" customWidth="1"/>
    <col min="5" max="5" width="10.421875" style="87" hidden="1" customWidth="1"/>
    <col min="6" max="6" width="11.57421875" style="87" hidden="1" customWidth="1"/>
    <col min="7" max="7" width="12.57421875" style="117" customWidth="1"/>
    <col min="8" max="8" width="10.8515625" style="117" customWidth="1"/>
    <col min="9" max="9" width="9.140625" style="117" customWidth="1"/>
    <col min="10" max="10" width="9.140625" style="28" customWidth="1"/>
    <col min="11" max="11" width="11.8515625" style="28" customWidth="1"/>
    <col min="12" max="16384" width="9.140625" style="28" customWidth="1"/>
  </cols>
  <sheetData>
    <row r="1" spans="7:11" ht="15">
      <c r="G1" s="142" t="s">
        <v>568</v>
      </c>
      <c r="H1" s="148"/>
      <c r="I1" s="148"/>
      <c r="J1" s="148"/>
      <c r="K1" s="148"/>
    </row>
    <row r="3" spans="2:11" s="82" customFormat="1" ht="23.25">
      <c r="B3" s="149" t="s">
        <v>526</v>
      </c>
      <c r="C3" s="149"/>
      <c r="D3" s="149"/>
      <c r="E3" s="149"/>
      <c r="F3" s="150"/>
      <c r="G3" s="150"/>
      <c r="H3" s="150"/>
      <c r="I3" s="150"/>
      <c r="J3" s="150"/>
      <c r="K3" s="150"/>
    </row>
    <row r="4" spans="1:11" s="82" customFormat="1" ht="57" customHeight="1">
      <c r="A4" s="154" t="s">
        <v>616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ht="15">
      <c r="B5" s="72"/>
    </row>
    <row r="6" spans="1:11" s="105" customFormat="1" ht="78.75">
      <c r="A6" s="124" t="s">
        <v>571</v>
      </c>
      <c r="B6" s="125" t="s">
        <v>621</v>
      </c>
      <c r="C6" s="126" t="s">
        <v>69</v>
      </c>
      <c r="D6" s="125" t="s">
        <v>631</v>
      </c>
      <c r="E6" s="125" t="s">
        <v>384</v>
      </c>
      <c r="F6" s="125" t="s">
        <v>383</v>
      </c>
      <c r="G6" s="125" t="s">
        <v>531</v>
      </c>
      <c r="H6" s="125" t="s">
        <v>629</v>
      </c>
      <c r="I6" s="125" t="s">
        <v>630</v>
      </c>
      <c r="J6" s="125" t="s">
        <v>552</v>
      </c>
      <c r="K6" s="125" t="s">
        <v>553</v>
      </c>
    </row>
    <row r="7" spans="1:11" s="74" customFormat="1" ht="12.75">
      <c r="A7" s="73">
        <v>1</v>
      </c>
      <c r="B7" s="112">
        <v>2</v>
      </c>
      <c r="C7" s="73">
        <v>3</v>
      </c>
      <c r="D7" s="113">
        <v>4</v>
      </c>
      <c r="E7" s="113">
        <v>5</v>
      </c>
      <c r="F7" s="113">
        <v>6</v>
      </c>
      <c r="G7" s="73">
        <v>5</v>
      </c>
      <c r="H7" s="113">
        <v>6</v>
      </c>
      <c r="I7" s="113">
        <v>7</v>
      </c>
      <c r="J7" s="73">
        <v>8</v>
      </c>
      <c r="K7" s="73">
        <v>9</v>
      </c>
    </row>
    <row r="8" spans="1:11" s="29" customFormat="1" ht="85.5" customHeight="1">
      <c r="A8" s="15">
        <v>1</v>
      </c>
      <c r="B8" s="27" t="s">
        <v>70</v>
      </c>
      <c r="C8" s="14" t="s">
        <v>72</v>
      </c>
      <c r="D8" s="14" t="s">
        <v>230</v>
      </c>
      <c r="E8" s="9">
        <f>3500+12500</f>
        <v>16000</v>
      </c>
      <c r="F8" s="9">
        <v>11000</v>
      </c>
      <c r="G8" s="118">
        <f aca="true" t="shared" si="0" ref="G8:G71">SUM(E8:F8)</f>
        <v>27000</v>
      </c>
      <c r="H8" s="14" t="s">
        <v>390</v>
      </c>
      <c r="I8" s="14" t="s">
        <v>532</v>
      </c>
      <c r="J8" s="15"/>
      <c r="K8" s="15"/>
    </row>
    <row r="9" spans="1:11" s="29" customFormat="1" ht="72">
      <c r="A9" s="15">
        <v>2</v>
      </c>
      <c r="B9" s="27" t="s">
        <v>73</v>
      </c>
      <c r="C9" s="14" t="s">
        <v>72</v>
      </c>
      <c r="D9" s="14" t="s">
        <v>144</v>
      </c>
      <c r="E9" s="10">
        <f>200+1300</f>
        <v>1500</v>
      </c>
      <c r="F9" s="10">
        <v>2000</v>
      </c>
      <c r="G9" s="118">
        <f t="shared" si="0"/>
        <v>3500</v>
      </c>
      <c r="H9" s="14" t="s">
        <v>390</v>
      </c>
      <c r="I9" s="14" t="s">
        <v>532</v>
      </c>
      <c r="J9" s="15"/>
      <c r="K9" s="15"/>
    </row>
    <row r="10" spans="1:11" s="29" customFormat="1" ht="85.5" customHeight="1">
      <c r="A10" s="15">
        <v>3</v>
      </c>
      <c r="B10" s="43" t="s">
        <v>605</v>
      </c>
      <c r="C10" s="14" t="s">
        <v>74</v>
      </c>
      <c r="D10" s="14" t="s">
        <v>391</v>
      </c>
      <c r="E10" s="11">
        <f>400+60</f>
        <v>460</v>
      </c>
      <c r="F10" s="11">
        <v>350</v>
      </c>
      <c r="G10" s="118">
        <f t="shared" si="0"/>
        <v>810</v>
      </c>
      <c r="H10" s="14" t="s">
        <v>533</v>
      </c>
      <c r="I10" s="14" t="s">
        <v>532</v>
      </c>
      <c r="J10" s="15"/>
      <c r="K10" s="15"/>
    </row>
    <row r="11" spans="1:11" s="29" customFormat="1" ht="81.75" customHeight="1">
      <c r="A11" s="15">
        <v>4</v>
      </c>
      <c r="B11" s="27" t="s">
        <v>75</v>
      </c>
      <c r="C11" s="14" t="s">
        <v>76</v>
      </c>
      <c r="D11" s="14" t="s">
        <v>5</v>
      </c>
      <c r="E11" s="11">
        <f>400+120</f>
        <v>520</v>
      </c>
      <c r="F11" s="11">
        <v>500</v>
      </c>
      <c r="G11" s="118">
        <f t="shared" si="0"/>
        <v>1020</v>
      </c>
      <c r="H11" s="14" t="s">
        <v>403</v>
      </c>
      <c r="I11" s="14" t="s">
        <v>532</v>
      </c>
      <c r="J11" s="15"/>
      <c r="K11" s="15"/>
    </row>
    <row r="12" spans="1:11" s="29" customFormat="1" ht="108">
      <c r="A12" s="15">
        <v>5</v>
      </c>
      <c r="B12" s="27" t="s">
        <v>77</v>
      </c>
      <c r="C12" s="14" t="s">
        <v>78</v>
      </c>
      <c r="D12" s="14" t="s">
        <v>392</v>
      </c>
      <c r="E12" s="10">
        <f>700+2500</f>
        <v>3200</v>
      </c>
      <c r="F12" s="10">
        <v>2000</v>
      </c>
      <c r="G12" s="118">
        <f t="shared" si="0"/>
        <v>5200</v>
      </c>
      <c r="H12" s="14" t="s">
        <v>404</v>
      </c>
      <c r="I12" s="14" t="s">
        <v>532</v>
      </c>
      <c r="J12" s="15"/>
      <c r="K12" s="15"/>
    </row>
    <row r="13" spans="1:11" s="29" customFormat="1" ht="48">
      <c r="A13" s="15">
        <v>6</v>
      </c>
      <c r="B13" s="27" t="s">
        <v>79</v>
      </c>
      <c r="C13" s="14" t="s">
        <v>81</v>
      </c>
      <c r="D13" s="14" t="s">
        <v>393</v>
      </c>
      <c r="E13" s="11">
        <f>0+30</f>
        <v>30</v>
      </c>
      <c r="F13" s="11">
        <v>250</v>
      </c>
      <c r="G13" s="118">
        <f t="shared" si="0"/>
        <v>280</v>
      </c>
      <c r="H13" s="14" t="s">
        <v>80</v>
      </c>
      <c r="I13" s="14" t="s">
        <v>534</v>
      </c>
      <c r="J13" s="15"/>
      <c r="K13" s="15"/>
    </row>
    <row r="14" spans="1:11" s="29" customFormat="1" ht="77.25" customHeight="1">
      <c r="A14" s="15">
        <v>7</v>
      </c>
      <c r="B14" s="27" t="s">
        <v>82</v>
      </c>
      <c r="C14" s="14" t="s">
        <v>83</v>
      </c>
      <c r="D14" s="14" t="s">
        <v>393</v>
      </c>
      <c r="E14" s="9">
        <f>500+600</f>
        <v>1100</v>
      </c>
      <c r="F14" s="9">
        <v>2000</v>
      </c>
      <c r="G14" s="118">
        <f t="shared" si="0"/>
        <v>3100</v>
      </c>
      <c r="H14" s="14" t="s">
        <v>80</v>
      </c>
      <c r="I14" s="14" t="s">
        <v>534</v>
      </c>
      <c r="J14" s="15"/>
      <c r="K14" s="15"/>
    </row>
    <row r="15" spans="1:11" s="29" customFormat="1" ht="40.5" customHeight="1">
      <c r="A15" s="15">
        <v>8</v>
      </c>
      <c r="B15" s="27" t="s">
        <v>85</v>
      </c>
      <c r="C15" s="14" t="s">
        <v>86</v>
      </c>
      <c r="D15" s="14" t="s">
        <v>131</v>
      </c>
      <c r="E15" s="9">
        <f>600+1800</f>
        <v>2400</v>
      </c>
      <c r="F15" s="9">
        <v>0</v>
      </c>
      <c r="G15" s="118">
        <f t="shared" si="0"/>
        <v>2400</v>
      </c>
      <c r="H15" s="14" t="s">
        <v>390</v>
      </c>
      <c r="I15" s="14" t="s">
        <v>532</v>
      </c>
      <c r="J15" s="15"/>
      <c r="K15" s="15"/>
    </row>
    <row r="16" spans="1:11" s="29" customFormat="1" ht="38.25">
      <c r="A16" s="15">
        <v>9</v>
      </c>
      <c r="B16" s="27" t="s">
        <v>87</v>
      </c>
      <c r="C16" s="14" t="s">
        <v>88</v>
      </c>
      <c r="D16" s="14" t="s">
        <v>132</v>
      </c>
      <c r="E16" s="11">
        <f>600+1800</f>
        <v>2400</v>
      </c>
      <c r="F16" s="11">
        <v>0</v>
      </c>
      <c r="G16" s="118">
        <f t="shared" si="0"/>
        <v>2400</v>
      </c>
      <c r="H16" s="14" t="s">
        <v>390</v>
      </c>
      <c r="I16" s="14" t="s">
        <v>532</v>
      </c>
      <c r="J16" s="15"/>
      <c r="K16" s="15"/>
    </row>
    <row r="17" spans="1:11" s="29" customFormat="1" ht="38.25">
      <c r="A17" s="15">
        <v>10</v>
      </c>
      <c r="B17" s="27" t="s">
        <v>89</v>
      </c>
      <c r="C17" s="14" t="s">
        <v>88</v>
      </c>
      <c r="D17" s="14" t="s">
        <v>133</v>
      </c>
      <c r="E17" s="11">
        <f>720+1800</f>
        <v>2520</v>
      </c>
      <c r="F17" s="11">
        <v>0</v>
      </c>
      <c r="G17" s="118">
        <f t="shared" si="0"/>
        <v>2520</v>
      </c>
      <c r="H17" s="14" t="s">
        <v>390</v>
      </c>
      <c r="I17" s="14" t="s">
        <v>532</v>
      </c>
      <c r="J17" s="15"/>
      <c r="K17" s="15"/>
    </row>
    <row r="18" spans="1:11" s="29" customFormat="1" ht="38.25">
      <c r="A18" s="15">
        <v>11</v>
      </c>
      <c r="B18" s="27" t="s">
        <v>90</v>
      </c>
      <c r="C18" s="14" t="s">
        <v>88</v>
      </c>
      <c r="D18" s="14" t="s">
        <v>134</v>
      </c>
      <c r="E18" s="11">
        <f>600+1800</f>
        <v>2400</v>
      </c>
      <c r="F18" s="11">
        <v>0</v>
      </c>
      <c r="G18" s="118">
        <f t="shared" si="0"/>
        <v>2400</v>
      </c>
      <c r="H18" s="14" t="s">
        <v>390</v>
      </c>
      <c r="I18" s="14" t="s">
        <v>532</v>
      </c>
      <c r="J18" s="15"/>
      <c r="K18" s="15"/>
    </row>
    <row r="19" spans="1:11" s="29" customFormat="1" ht="38.25">
      <c r="A19" s="15">
        <v>12</v>
      </c>
      <c r="B19" s="27" t="s">
        <v>91</v>
      </c>
      <c r="C19" s="14" t="s">
        <v>88</v>
      </c>
      <c r="D19" s="14" t="s">
        <v>8</v>
      </c>
      <c r="E19" s="11">
        <f>140+100</f>
        <v>240</v>
      </c>
      <c r="F19" s="11">
        <v>600</v>
      </c>
      <c r="G19" s="118">
        <f t="shared" si="0"/>
        <v>840</v>
      </c>
      <c r="H19" s="14" t="s">
        <v>390</v>
      </c>
      <c r="I19" s="14" t="s">
        <v>532</v>
      </c>
      <c r="J19" s="15"/>
      <c r="K19" s="15"/>
    </row>
    <row r="20" spans="1:11" s="29" customFormat="1" ht="38.25">
      <c r="A20" s="15">
        <v>13</v>
      </c>
      <c r="B20" s="27" t="s">
        <v>92</v>
      </c>
      <c r="C20" s="14" t="s">
        <v>88</v>
      </c>
      <c r="D20" s="14" t="s">
        <v>145</v>
      </c>
      <c r="E20" s="11">
        <v>1000</v>
      </c>
      <c r="F20" s="11">
        <v>0</v>
      </c>
      <c r="G20" s="118">
        <f t="shared" si="0"/>
        <v>1000</v>
      </c>
      <c r="H20" s="14" t="s">
        <v>390</v>
      </c>
      <c r="I20" s="14" t="s">
        <v>532</v>
      </c>
      <c r="J20" s="15"/>
      <c r="K20" s="15"/>
    </row>
    <row r="21" spans="1:11" s="29" customFormat="1" ht="38.25">
      <c r="A21" s="15">
        <v>14</v>
      </c>
      <c r="B21" s="27" t="s">
        <v>516</v>
      </c>
      <c r="C21" s="14" t="s">
        <v>88</v>
      </c>
      <c r="D21" s="14" t="s">
        <v>135</v>
      </c>
      <c r="E21" s="11">
        <v>1000</v>
      </c>
      <c r="F21" s="11">
        <v>0</v>
      </c>
      <c r="G21" s="118">
        <f t="shared" si="0"/>
        <v>1000</v>
      </c>
      <c r="H21" s="14" t="s">
        <v>390</v>
      </c>
      <c r="I21" s="14" t="s">
        <v>532</v>
      </c>
      <c r="J21" s="15"/>
      <c r="K21" s="15"/>
    </row>
    <row r="22" spans="1:11" s="29" customFormat="1" ht="132" customHeight="1">
      <c r="A22" s="15">
        <v>15</v>
      </c>
      <c r="B22" s="36" t="s">
        <v>94</v>
      </c>
      <c r="C22" s="14" t="s">
        <v>95</v>
      </c>
      <c r="D22" s="14" t="s">
        <v>394</v>
      </c>
      <c r="E22" s="11">
        <v>0</v>
      </c>
      <c r="F22" s="11">
        <v>400</v>
      </c>
      <c r="G22" s="118">
        <f t="shared" si="0"/>
        <v>400</v>
      </c>
      <c r="H22" s="14" t="s">
        <v>405</v>
      </c>
      <c r="I22" s="14" t="s">
        <v>532</v>
      </c>
      <c r="J22" s="15"/>
      <c r="K22" s="15"/>
    </row>
    <row r="23" spans="1:11" s="29" customFormat="1" ht="120">
      <c r="A23" s="15">
        <v>16</v>
      </c>
      <c r="B23" s="43" t="s">
        <v>94</v>
      </c>
      <c r="C23" s="14" t="s">
        <v>126</v>
      </c>
      <c r="D23" s="14" t="s">
        <v>395</v>
      </c>
      <c r="E23" s="11">
        <v>0</v>
      </c>
      <c r="F23" s="11">
        <v>40</v>
      </c>
      <c r="G23" s="118">
        <f t="shared" si="0"/>
        <v>40</v>
      </c>
      <c r="H23" s="14" t="s">
        <v>395</v>
      </c>
      <c r="I23" s="14" t="s">
        <v>535</v>
      </c>
      <c r="J23" s="15"/>
      <c r="K23" s="15"/>
    </row>
    <row r="24" spans="1:11" s="29" customFormat="1" ht="63" customHeight="1">
      <c r="A24" s="15">
        <v>17</v>
      </c>
      <c r="B24" s="41" t="s">
        <v>96</v>
      </c>
      <c r="C24" s="14" t="s">
        <v>97</v>
      </c>
      <c r="D24" s="14" t="s">
        <v>9</v>
      </c>
      <c r="E24" s="11">
        <v>0</v>
      </c>
      <c r="F24" s="11">
        <v>45</v>
      </c>
      <c r="G24" s="118">
        <f t="shared" si="0"/>
        <v>45</v>
      </c>
      <c r="H24" s="14" t="s">
        <v>9</v>
      </c>
      <c r="I24" s="14" t="s">
        <v>532</v>
      </c>
      <c r="J24" s="15"/>
      <c r="K24" s="15"/>
    </row>
    <row r="25" spans="1:11" s="29" customFormat="1" ht="43.5" customHeight="1">
      <c r="A25" s="15">
        <v>18</v>
      </c>
      <c r="B25" s="27" t="s">
        <v>98</v>
      </c>
      <c r="C25" s="14" t="s">
        <v>88</v>
      </c>
      <c r="D25" s="14" t="s">
        <v>136</v>
      </c>
      <c r="E25" s="11">
        <f>350+120</f>
        <v>470</v>
      </c>
      <c r="F25" s="11">
        <v>0</v>
      </c>
      <c r="G25" s="118">
        <f t="shared" si="0"/>
        <v>470</v>
      </c>
      <c r="H25" s="14" t="s">
        <v>406</v>
      </c>
      <c r="I25" s="14" t="s">
        <v>532</v>
      </c>
      <c r="J25" s="15"/>
      <c r="K25" s="15"/>
    </row>
    <row r="26" spans="1:11" s="29" customFormat="1" ht="37.5" customHeight="1">
      <c r="A26" s="15">
        <v>19</v>
      </c>
      <c r="B26" s="27" t="s">
        <v>99</v>
      </c>
      <c r="C26" s="14" t="s">
        <v>100</v>
      </c>
      <c r="D26" s="14" t="s">
        <v>396</v>
      </c>
      <c r="E26" s="10">
        <f>350+850</f>
        <v>1200</v>
      </c>
      <c r="F26" s="10">
        <v>850</v>
      </c>
      <c r="G26" s="118">
        <f t="shared" si="0"/>
        <v>2050</v>
      </c>
      <c r="H26" s="14" t="s">
        <v>396</v>
      </c>
      <c r="I26" s="14" t="s">
        <v>535</v>
      </c>
      <c r="J26" s="15"/>
      <c r="K26" s="15"/>
    </row>
    <row r="27" spans="1:11" s="29" customFormat="1" ht="37.5" customHeight="1">
      <c r="A27" s="15">
        <v>20</v>
      </c>
      <c r="B27" s="27" t="s">
        <v>99</v>
      </c>
      <c r="C27" s="14" t="s">
        <v>165</v>
      </c>
      <c r="D27" s="36" t="s">
        <v>397</v>
      </c>
      <c r="E27" s="10">
        <v>0</v>
      </c>
      <c r="F27" s="10">
        <v>150</v>
      </c>
      <c r="G27" s="118">
        <f t="shared" si="0"/>
        <v>150</v>
      </c>
      <c r="H27" s="14" t="s">
        <v>397</v>
      </c>
      <c r="I27" s="14" t="s">
        <v>532</v>
      </c>
      <c r="J27" s="15"/>
      <c r="K27" s="15"/>
    </row>
    <row r="28" spans="1:11" s="29" customFormat="1" ht="108">
      <c r="A28" s="15">
        <v>21</v>
      </c>
      <c r="B28" s="27" t="s">
        <v>101</v>
      </c>
      <c r="C28" s="14" t="s">
        <v>102</v>
      </c>
      <c r="D28" s="14" t="s">
        <v>10</v>
      </c>
      <c r="E28" s="9">
        <v>0</v>
      </c>
      <c r="F28" s="9">
        <v>2000</v>
      </c>
      <c r="G28" s="118">
        <f t="shared" si="0"/>
        <v>2000</v>
      </c>
      <c r="H28" s="14" t="s">
        <v>407</v>
      </c>
      <c r="I28" s="14" t="s">
        <v>532</v>
      </c>
      <c r="J28" s="15"/>
      <c r="K28" s="15"/>
    </row>
    <row r="29" spans="1:11" s="29" customFormat="1" ht="72">
      <c r="A29" s="15">
        <v>22</v>
      </c>
      <c r="B29" s="27" t="s">
        <v>103</v>
      </c>
      <c r="C29" s="14" t="s">
        <v>104</v>
      </c>
      <c r="D29" s="14" t="s">
        <v>11</v>
      </c>
      <c r="E29" s="11">
        <v>170</v>
      </c>
      <c r="F29" s="11">
        <v>550</v>
      </c>
      <c r="G29" s="118">
        <f t="shared" si="0"/>
        <v>720</v>
      </c>
      <c r="H29" s="14" t="s">
        <v>407</v>
      </c>
      <c r="I29" s="14" t="s">
        <v>532</v>
      </c>
      <c r="J29" s="15"/>
      <c r="K29" s="15"/>
    </row>
    <row r="30" spans="1:11" ht="61.5" customHeight="1">
      <c r="A30" s="15">
        <v>23</v>
      </c>
      <c r="B30" s="27" t="s">
        <v>273</v>
      </c>
      <c r="C30" s="14" t="s">
        <v>274</v>
      </c>
      <c r="D30" s="14" t="s">
        <v>272</v>
      </c>
      <c r="E30" s="11">
        <v>0</v>
      </c>
      <c r="F30" s="11">
        <v>580</v>
      </c>
      <c r="G30" s="118">
        <f t="shared" si="0"/>
        <v>580</v>
      </c>
      <c r="H30" s="14" t="s">
        <v>433</v>
      </c>
      <c r="I30" s="44" t="s">
        <v>541</v>
      </c>
      <c r="J30" s="68"/>
      <c r="K30" s="68"/>
    </row>
    <row r="31" spans="1:11" s="29" customFormat="1" ht="120">
      <c r="A31" s="15">
        <v>24</v>
      </c>
      <c r="B31" s="27" t="s">
        <v>105</v>
      </c>
      <c r="C31" s="14" t="s">
        <v>102</v>
      </c>
      <c r="D31" s="14" t="s">
        <v>12</v>
      </c>
      <c r="E31" s="9">
        <v>10500</v>
      </c>
      <c r="F31" s="9">
        <v>7000</v>
      </c>
      <c r="G31" s="118">
        <f t="shared" si="0"/>
        <v>17500</v>
      </c>
      <c r="H31" s="14" t="s">
        <v>407</v>
      </c>
      <c r="I31" s="14" t="s">
        <v>532</v>
      </c>
      <c r="J31" s="15"/>
      <c r="K31" s="15"/>
    </row>
    <row r="32" spans="1:11" s="29" customFormat="1" ht="80.25" customHeight="1">
      <c r="A32" s="15">
        <v>25</v>
      </c>
      <c r="B32" s="27" t="s">
        <v>580</v>
      </c>
      <c r="C32" s="14" t="s">
        <v>602</v>
      </c>
      <c r="D32" s="14" t="s">
        <v>13</v>
      </c>
      <c r="E32" s="11">
        <v>200</v>
      </c>
      <c r="F32" s="11">
        <v>0</v>
      </c>
      <c r="G32" s="118">
        <f t="shared" si="0"/>
        <v>200</v>
      </c>
      <c r="H32" s="14" t="s">
        <v>400</v>
      </c>
      <c r="I32" s="14" t="s">
        <v>536</v>
      </c>
      <c r="J32" s="15"/>
      <c r="K32" s="14"/>
    </row>
    <row r="33" spans="1:11" s="29" customFormat="1" ht="63" customHeight="1">
      <c r="A33" s="15">
        <v>26</v>
      </c>
      <c r="B33" s="27" t="s">
        <v>156</v>
      </c>
      <c r="C33" s="14" t="s">
        <v>603</v>
      </c>
      <c r="D33" s="14" t="s">
        <v>13</v>
      </c>
      <c r="E33" s="11">
        <v>200</v>
      </c>
      <c r="F33" s="11">
        <v>600</v>
      </c>
      <c r="G33" s="118">
        <f t="shared" si="0"/>
        <v>800</v>
      </c>
      <c r="H33" s="14" t="s">
        <v>401</v>
      </c>
      <c r="I33" s="14" t="s">
        <v>536</v>
      </c>
      <c r="J33" s="15"/>
      <c r="K33" s="15"/>
    </row>
    <row r="34" spans="1:11" s="29" customFormat="1" ht="63" customHeight="1">
      <c r="A34" s="15">
        <v>27</v>
      </c>
      <c r="B34" s="27" t="s">
        <v>156</v>
      </c>
      <c r="C34" s="14" t="s">
        <v>604</v>
      </c>
      <c r="D34" s="14" t="s">
        <v>13</v>
      </c>
      <c r="E34" s="11">
        <v>50</v>
      </c>
      <c r="F34" s="11">
        <v>400</v>
      </c>
      <c r="G34" s="118">
        <f t="shared" si="0"/>
        <v>450</v>
      </c>
      <c r="H34" s="14" t="s">
        <v>401</v>
      </c>
      <c r="I34" s="14" t="s">
        <v>536</v>
      </c>
      <c r="J34" s="15"/>
      <c r="K34" s="15"/>
    </row>
    <row r="35" spans="1:11" s="29" customFormat="1" ht="108">
      <c r="A35" s="15">
        <v>28</v>
      </c>
      <c r="B35" s="27" t="s">
        <v>106</v>
      </c>
      <c r="C35" s="14" t="s">
        <v>107</v>
      </c>
      <c r="D35" s="14" t="s">
        <v>240</v>
      </c>
      <c r="E35" s="9">
        <f>250+850</f>
        <v>1100</v>
      </c>
      <c r="F35" s="9">
        <v>1800</v>
      </c>
      <c r="G35" s="118">
        <f t="shared" si="0"/>
        <v>2900</v>
      </c>
      <c r="H35" s="14" t="s">
        <v>80</v>
      </c>
      <c r="I35" s="14" t="s">
        <v>537</v>
      </c>
      <c r="J35" s="15"/>
      <c r="K35" s="15"/>
    </row>
    <row r="36" spans="1:11" s="29" customFormat="1" ht="84">
      <c r="A36" s="15">
        <v>29</v>
      </c>
      <c r="B36" s="27" t="s">
        <v>109</v>
      </c>
      <c r="C36" s="14" t="s">
        <v>110</v>
      </c>
      <c r="D36" s="14" t="s">
        <v>240</v>
      </c>
      <c r="E36" s="11">
        <v>100</v>
      </c>
      <c r="F36" s="11">
        <v>550</v>
      </c>
      <c r="G36" s="118">
        <f t="shared" si="0"/>
        <v>650</v>
      </c>
      <c r="H36" s="14" t="s">
        <v>80</v>
      </c>
      <c r="I36" s="14" t="s">
        <v>537</v>
      </c>
      <c r="J36" s="15"/>
      <c r="K36" s="15"/>
    </row>
    <row r="37" spans="1:11" s="29" customFormat="1" ht="84">
      <c r="A37" s="15">
        <v>30</v>
      </c>
      <c r="B37" s="27" t="s">
        <v>109</v>
      </c>
      <c r="C37" s="14" t="s">
        <v>512</v>
      </c>
      <c r="D37" s="14" t="s">
        <v>362</v>
      </c>
      <c r="E37" s="11">
        <f>50+20</f>
        <v>70</v>
      </c>
      <c r="F37" s="11">
        <v>150</v>
      </c>
      <c r="G37" s="118">
        <f t="shared" si="0"/>
        <v>220</v>
      </c>
      <c r="H37" s="14" t="s">
        <v>80</v>
      </c>
      <c r="I37" s="14" t="s">
        <v>537</v>
      </c>
      <c r="J37" s="15"/>
      <c r="K37" s="15"/>
    </row>
    <row r="38" spans="1:11" s="29" customFormat="1" ht="76.5">
      <c r="A38" s="15">
        <v>31</v>
      </c>
      <c r="B38" s="27" t="s">
        <v>112</v>
      </c>
      <c r="C38" s="14" t="s">
        <v>113</v>
      </c>
      <c r="D38" s="14" t="s">
        <v>14</v>
      </c>
      <c r="E38" s="9">
        <f>16000+12000</f>
        <v>28000</v>
      </c>
      <c r="F38" s="9">
        <v>36000</v>
      </c>
      <c r="G38" s="118">
        <f t="shared" si="0"/>
        <v>64000</v>
      </c>
      <c r="H38" s="14" t="s">
        <v>390</v>
      </c>
      <c r="I38" s="14" t="s">
        <v>538</v>
      </c>
      <c r="J38" s="15"/>
      <c r="K38" s="15"/>
    </row>
    <row r="39" spans="1:11" s="29" customFormat="1" ht="96">
      <c r="A39" s="15">
        <v>32</v>
      </c>
      <c r="B39" s="27" t="s">
        <v>117</v>
      </c>
      <c r="C39" s="14" t="s">
        <v>118</v>
      </c>
      <c r="D39" s="14" t="s">
        <v>240</v>
      </c>
      <c r="E39" s="9">
        <v>780</v>
      </c>
      <c r="F39" s="9">
        <v>1800</v>
      </c>
      <c r="G39" s="118">
        <f t="shared" si="0"/>
        <v>2580</v>
      </c>
      <c r="H39" s="14" t="s">
        <v>240</v>
      </c>
      <c r="I39" s="14" t="s">
        <v>537</v>
      </c>
      <c r="J39" s="15"/>
      <c r="K39" s="15"/>
    </row>
    <row r="40" spans="1:11" s="29" customFormat="1" ht="84">
      <c r="A40" s="15">
        <v>33</v>
      </c>
      <c r="B40" s="27" t="s">
        <v>119</v>
      </c>
      <c r="C40" s="14" t="s">
        <v>120</v>
      </c>
      <c r="D40" s="14" t="s">
        <v>240</v>
      </c>
      <c r="E40" s="11">
        <f>2400+100</f>
        <v>2500</v>
      </c>
      <c r="F40" s="11">
        <v>900</v>
      </c>
      <c r="G40" s="118">
        <f t="shared" si="0"/>
        <v>3400</v>
      </c>
      <c r="H40" s="14" t="s">
        <v>240</v>
      </c>
      <c r="I40" s="14" t="s">
        <v>537</v>
      </c>
      <c r="J40" s="15"/>
      <c r="K40" s="15"/>
    </row>
    <row r="41" spans="1:11" s="29" customFormat="1" ht="51">
      <c r="A41" s="15">
        <v>34</v>
      </c>
      <c r="B41" s="27" t="s">
        <v>121</v>
      </c>
      <c r="C41" s="14" t="s">
        <v>122</v>
      </c>
      <c r="D41" s="14" t="s">
        <v>240</v>
      </c>
      <c r="E41" s="11">
        <v>1400</v>
      </c>
      <c r="F41" s="11">
        <v>0</v>
      </c>
      <c r="G41" s="118">
        <f t="shared" si="0"/>
        <v>1400</v>
      </c>
      <c r="H41" s="14" t="s">
        <v>240</v>
      </c>
      <c r="I41" s="14" t="s">
        <v>537</v>
      </c>
      <c r="J41" s="15"/>
      <c r="K41" s="15"/>
    </row>
    <row r="42" spans="1:11" s="29" customFormat="1" ht="60">
      <c r="A42" s="15">
        <v>35</v>
      </c>
      <c r="B42" s="27" t="s">
        <v>123</v>
      </c>
      <c r="C42" s="14" t="s">
        <v>124</v>
      </c>
      <c r="D42" s="14" t="s">
        <v>240</v>
      </c>
      <c r="E42" s="11">
        <v>50</v>
      </c>
      <c r="F42" s="11">
        <v>400</v>
      </c>
      <c r="G42" s="118">
        <f t="shared" si="0"/>
        <v>450</v>
      </c>
      <c r="H42" s="14" t="s">
        <v>240</v>
      </c>
      <c r="I42" s="14" t="s">
        <v>537</v>
      </c>
      <c r="J42" s="15"/>
      <c r="K42" s="15"/>
    </row>
    <row r="43" spans="1:11" s="29" customFormat="1" ht="94.5" customHeight="1">
      <c r="A43" s="15">
        <v>36</v>
      </c>
      <c r="B43" s="27" t="s">
        <v>608</v>
      </c>
      <c r="C43" s="14" t="s">
        <v>125</v>
      </c>
      <c r="D43" s="14" t="s">
        <v>240</v>
      </c>
      <c r="E43" s="9">
        <v>1300</v>
      </c>
      <c r="F43" s="9">
        <v>20</v>
      </c>
      <c r="G43" s="118">
        <f t="shared" si="0"/>
        <v>1320</v>
      </c>
      <c r="H43" s="14" t="s">
        <v>240</v>
      </c>
      <c r="I43" s="14" t="s">
        <v>537</v>
      </c>
      <c r="J43" s="15"/>
      <c r="K43" s="15"/>
    </row>
    <row r="44" spans="1:11" s="29" customFormat="1" ht="94.5" customHeight="1">
      <c r="A44" s="15">
        <v>37</v>
      </c>
      <c r="B44" s="27" t="s">
        <v>607</v>
      </c>
      <c r="C44" s="14" t="s">
        <v>125</v>
      </c>
      <c r="D44" s="14" t="s">
        <v>240</v>
      </c>
      <c r="E44" s="9">
        <v>1300</v>
      </c>
      <c r="F44" s="9">
        <v>0</v>
      </c>
      <c r="G44" s="118">
        <f t="shared" si="0"/>
        <v>1300</v>
      </c>
      <c r="H44" s="14" t="s">
        <v>240</v>
      </c>
      <c r="I44" s="14" t="s">
        <v>537</v>
      </c>
      <c r="J44" s="15"/>
      <c r="K44" s="15"/>
    </row>
    <row r="45" spans="1:12" s="29" customFormat="1" ht="87.75" customHeight="1">
      <c r="A45" s="15">
        <v>38</v>
      </c>
      <c r="B45" s="27" t="s">
        <v>581</v>
      </c>
      <c r="C45" s="14" t="s">
        <v>126</v>
      </c>
      <c r="D45" s="14" t="s">
        <v>240</v>
      </c>
      <c r="E45" s="11">
        <f>150+60</f>
        <v>210</v>
      </c>
      <c r="F45" s="11">
        <v>0</v>
      </c>
      <c r="G45" s="118">
        <f t="shared" si="0"/>
        <v>210</v>
      </c>
      <c r="H45" s="14" t="s">
        <v>240</v>
      </c>
      <c r="I45" s="14" t="s">
        <v>537</v>
      </c>
      <c r="J45" s="15"/>
      <c r="K45" s="96"/>
      <c r="L45" s="95"/>
    </row>
    <row r="46" spans="1:11" s="29" customFormat="1" ht="101.25" customHeight="1">
      <c r="A46" s="15">
        <v>39</v>
      </c>
      <c r="B46" s="27" t="s">
        <v>582</v>
      </c>
      <c r="C46" s="14" t="s">
        <v>126</v>
      </c>
      <c r="D46" s="14" t="s">
        <v>240</v>
      </c>
      <c r="E46" s="11">
        <v>60</v>
      </c>
      <c r="F46" s="11">
        <v>0</v>
      </c>
      <c r="G46" s="118">
        <f t="shared" si="0"/>
        <v>60</v>
      </c>
      <c r="H46" s="14" t="s">
        <v>240</v>
      </c>
      <c r="I46" s="14" t="s">
        <v>537</v>
      </c>
      <c r="J46" s="15"/>
      <c r="K46" s="96"/>
    </row>
    <row r="47" spans="1:11" s="29" customFormat="1" ht="84">
      <c r="A47" s="15">
        <v>40</v>
      </c>
      <c r="B47" s="27" t="s">
        <v>527</v>
      </c>
      <c r="C47" s="14" t="s">
        <v>126</v>
      </c>
      <c r="D47" s="14" t="s">
        <v>240</v>
      </c>
      <c r="E47" s="11">
        <f>850+60</f>
        <v>910</v>
      </c>
      <c r="F47" s="11">
        <v>0</v>
      </c>
      <c r="G47" s="118">
        <f t="shared" si="0"/>
        <v>910</v>
      </c>
      <c r="H47" s="14" t="s">
        <v>240</v>
      </c>
      <c r="I47" s="14" t="s">
        <v>537</v>
      </c>
      <c r="J47" s="15"/>
      <c r="K47" s="15"/>
    </row>
    <row r="48" spans="1:11" s="29" customFormat="1" ht="102">
      <c r="A48" s="15">
        <v>41</v>
      </c>
      <c r="B48" s="41" t="s">
        <v>528</v>
      </c>
      <c r="C48" s="14" t="s">
        <v>126</v>
      </c>
      <c r="D48" s="14" t="s">
        <v>240</v>
      </c>
      <c r="E48" s="11">
        <f>400+60</f>
        <v>460</v>
      </c>
      <c r="F48" s="11">
        <v>0</v>
      </c>
      <c r="G48" s="118">
        <f t="shared" si="0"/>
        <v>460</v>
      </c>
      <c r="H48" s="14" t="s">
        <v>240</v>
      </c>
      <c r="I48" s="14" t="s">
        <v>537</v>
      </c>
      <c r="J48" s="15"/>
      <c r="K48" s="15"/>
    </row>
    <row r="49" spans="1:11" s="29" customFormat="1" ht="63" customHeight="1">
      <c r="A49" s="15">
        <v>42</v>
      </c>
      <c r="B49" s="41" t="s">
        <v>540</v>
      </c>
      <c r="C49" s="14" t="s">
        <v>126</v>
      </c>
      <c r="D49" s="14" t="s">
        <v>240</v>
      </c>
      <c r="E49" s="11">
        <f>100+100</f>
        <v>200</v>
      </c>
      <c r="F49" s="11">
        <v>0</v>
      </c>
      <c r="G49" s="118">
        <f t="shared" si="0"/>
        <v>200</v>
      </c>
      <c r="H49" s="14" t="s">
        <v>240</v>
      </c>
      <c r="I49" s="14" t="s">
        <v>537</v>
      </c>
      <c r="J49" s="15"/>
      <c r="K49" s="15"/>
    </row>
    <row r="50" spans="1:11" s="29" customFormat="1" ht="51">
      <c r="A50" s="15">
        <v>43</v>
      </c>
      <c r="B50" s="27" t="s">
        <v>127</v>
      </c>
      <c r="C50" s="14" t="s">
        <v>125</v>
      </c>
      <c r="D50" s="14" t="s">
        <v>240</v>
      </c>
      <c r="E50" s="11">
        <v>200</v>
      </c>
      <c r="F50" s="11">
        <v>0</v>
      </c>
      <c r="G50" s="118">
        <f t="shared" si="0"/>
        <v>200</v>
      </c>
      <c r="H50" s="14" t="s">
        <v>240</v>
      </c>
      <c r="I50" s="14" t="s">
        <v>537</v>
      </c>
      <c r="J50" s="15"/>
      <c r="K50" s="15"/>
    </row>
    <row r="51" spans="1:11" s="29" customFormat="1" ht="40.5" customHeight="1">
      <c r="A51" s="15">
        <v>44</v>
      </c>
      <c r="B51" s="27" t="s">
        <v>128</v>
      </c>
      <c r="C51" s="14" t="s">
        <v>126</v>
      </c>
      <c r="D51" s="14" t="s">
        <v>240</v>
      </c>
      <c r="E51" s="11">
        <v>30</v>
      </c>
      <c r="F51" s="11">
        <v>0</v>
      </c>
      <c r="G51" s="118">
        <f t="shared" si="0"/>
        <v>30</v>
      </c>
      <c r="H51" s="14" t="s">
        <v>240</v>
      </c>
      <c r="I51" s="14" t="s">
        <v>537</v>
      </c>
      <c r="J51" s="15"/>
      <c r="K51" s="15"/>
    </row>
    <row r="52" spans="1:11" s="29" customFormat="1" ht="38.25">
      <c r="A52" s="15">
        <v>45</v>
      </c>
      <c r="B52" s="27" t="s">
        <v>583</v>
      </c>
      <c r="C52" s="14" t="s">
        <v>126</v>
      </c>
      <c r="D52" s="14" t="s">
        <v>240</v>
      </c>
      <c r="E52" s="11">
        <v>50</v>
      </c>
      <c r="F52" s="11">
        <v>0</v>
      </c>
      <c r="G52" s="118">
        <f t="shared" si="0"/>
        <v>50</v>
      </c>
      <c r="H52" s="14" t="s">
        <v>240</v>
      </c>
      <c r="I52" s="14" t="s">
        <v>537</v>
      </c>
      <c r="J52" s="15"/>
      <c r="K52" s="96"/>
    </row>
    <row r="53" spans="1:11" s="29" customFormat="1" ht="38.25">
      <c r="A53" s="15">
        <v>46</v>
      </c>
      <c r="B53" s="27" t="s">
        <v>584</v>
      </c>
      <c r="C53" s="14" t="s">
        <v>126</v>
      </c>
      <c r="D53" s="14" t="s">
        <v>240</v>
      </c>
      <c r="E53" s="11">
        <v>50</v>
      </c>
      <c r="F53" s="11">
        <v>0</v>
      </c>
      <c r="G53" s="118">
        <f t="shared" si="0"/>
        <v>50</v>
      </c>
      <c r="H53" s="14" t="s">
        <v>240</v>
      </c>
      <c r="I53" s="14" t="s">
        <v>537</v>
      </c>
      <c r="J53" s="15"/>
      <c r="K53" s="96"/>
    </row>
    <row r="54" spans="1:11" s="29" customFormat="1" ht="24.75" customHeight="1">
      <c r="A54" s="15">
        <v>47</v>
      </c>
      <c r="B54" s="27" t="s">
        <v>517</v>
      </c>
      <c r="C54" s="14" t="s">
        <v>126</v>
      </c>
      <c r="D54" s="14" t="s">
        <v>240</v>
      </c>
      <c r="E54" s="11">
        <v>650</v>
      </c>
      <c r="F54" s="11">
        <v>0</v>
      </c>
      <c r="G54" s="118">
        <f t="shared" si="0"/>
        <v>650</v>
      </c>
      <c r="H54" s="14" t="s">
        <v>240</v>
      </c>
      <c r="I54" s="14" t="s">
        <v>537</v>
      </c>
      <c r="J54" s="15"/>
      <c r="K54" s="15"/>
    </row>
    <row r="55" spans="1:11" s="29" customFormat="1" ht="153" customHeight="1">
      <c r="A55" s="15">
        <v>48</v>
      </c>
      <c r="B55" s="41" t="s">
        <v>129</v>
      </c>
      <c r="C55" s="15" t="s">
        <v>126</v>
      </c>
      <c r="D55" s="15" t="s">
        <v>80</v>
      </c>
      <c r="E55" s="11">
        <v>100</v>
      </c>
      <c r="F55" s="11">
        <v>200</v>
      </c>
      <c r="G55" s="118">
        <f t="shared" si="0"/>
        <v>300</v>
      </c>
      <c r="H55" s="14" t="s">
        <v>240</v>
      </c>
      <c r="I55" s="14" t="s">
        <v>537</v>
      </c>
      <c r="J55" s="15"/>
      <c r="K55" s="96"/>
    </row>
    <row r="56" spans="1:11" s="29" customFormat="1" ht="108" customHeight="1">
      <c r="A56" s="15">
        <v>49</v>
      </c>
      <c r="B56" s="27" t="s">
        <v>130</v>
      </c>
      <c r="C56" s="14" t="s">
        <v>126</v>
      </c>
      <c r="D56" s="14" t="s">
        <v>240</v>
      </c>
      <c r="E56" s="11">
        <v>30</v>
      </c>
      <c r="F56" s="11">
        <v>300</v>
      </c>
      <c r="G56" s="118">
        <f t="shared" si="0"/>
        <v>330</v>
      </c>
      <c r="H56" s="14" t="s">
        <v>240</v>
      </c>
      <c r="I56" s="14" t="s">
        <v>537</v>
      </c>
      <c r="J56" s="15"/>
      <c r="K56" s="96"/>
    </row>
    <row r="57" spans="1:11" s="29" customFormat="1" ht="72">
      <c r="A57" s="15">
        <v>50</v>
      </c>
      <c r="B57" s="27" t="s">
        <v>585</v>
      </c>
      <c r="C57" s="14" t="s">
        <v>587</v>
      </c>
      <c r="D57" s="14" t="s">
        <v>240</v>
      </c>
      <c r="E57" s="9">
        <v>1300</v>
      </c>
      <c r="F57" s="9">
        <v>1000</v>
      </c>
      <c r="G57" s="118">
        <f t="shared" si="0"/>
        <v>2300</v>
      </c>
      <c r="H57" s="14" t="s">
        <v>240</v>
      </c>
      <c r="I57" s="14" t="s">
        <v>537</v>
      </c>
      <c r="J57" s="15"/>
      <c r="K57" s="14"/>
    </row>
    <row r="58" spans="1:11" s="29" customFormat="1" ht="72">
      <c r="A58" s="15">
        <v>51</v>
      </c>
      <c r="B58" s="27" t="s">
        <v>586</v>
      </c>
      <c r="C58" s="14" t="s">
        <v>588</v>
      </c>
      <c r="D58" s="14" t="s">
        <v>240</v>
      </c>
      <c r="E58" s="9">
        <v>1300</v>
      </c>
      <c r="F58" s="9">
        <v>1850</v>
      </c>
      <c r="G58" s="118">
        <f t="shared" si="0"/>
        <v>3150</v>
      </c>
      <c r="H58" s="14" t="s">
        <v>240</v>
      </c>
      <c r="I58" s="14" t="s">
        <v>537</v>
      </c>
      <c r="J58" s="15"/>
      <c r="K58" s="14"/>
    </row>
    <row r="59" spans="1:11" s="29" customFormat="1" ht="39" customHeight="1">
      <c r="A59" s="15">
        <v>52</v>
      </c>
      <c r="B59" s="43" t="s">
        <v>575</v>
      </c>
      <c r="C59" s="14" t="s">
        <v>126</v>
      </c>
      <c r="D59" s="14" t="s">
        <v>240</v>
      </c>
      <c r="E59" s="11">
        <v>40</v>
      </c>
      <c r="F59" s="11">
        <v>140</v>
      </c>
      <c r="G59" s="118">
        <f t="shared" si="0"/>
        <v>180</v>
      </c>
      <c r="H59" s="14" t="s">
        <v>240</v>
      </c>
      <c r="I59" s="14" t="s">
        <v>537</v>
      </c>
      <c r="J59" s="15"/>
      <c r="K59" s="15"/>
    </row>
    <row r="60" spans="1:11" s="29" customFormat="1" ht="108">
      <c r="A60" s="15">
        <v>53</v>
      </c>
      <c r="B60" s="43" t="s">
        <v>589</v>
      </c>
      <c r="C60" s="14" t="s">
        <v>590</v>
      </c>
      <c r="D60" s="14" t="s">
        <v>240</v>
      </c>
      <c r="E60" s="11">
        <f>950+150</f>
        <v>1100</v>
      </c>
      <c r="F60" s="11">
        <v>0</v>
      </c>
      <c r="G60" s="118">
        <f t="shared" si="0"/>
        <v>1100</v>
      </c>
      <c r="H60" s="14" t="s">
        <v>240</v>
      </c>
      <c r="I60" s="14" t="s">
        <v>537</v>
      </c>
      <c r="J60" s="15"/>
      <c r="K60" s="14"/>
    </row>
    <row r="61" spans="1:11" s="29" customFormat="1" ht="63.75" customHeight="1">
      <c r="A61" s="15">
        <v>54</v>
      </c>
      <c r="B61" s="27" t="s">
        <v>591</v>
      </c>
      <c r="C61" s="14" t="s">
        <v>178</v>
      </c>
      <c r="D61" s="14" t="s">
        <v>240</v>
      </c>
      <c r="E61" s="9">
        <v>800</v>
      </c>
      <c r="F61" s="9">
        <v>1200</v>
      </c>
      <c r="G61" s="118">
        <f t="shared" si="0"/>
        <v>2000</v>
      </c>
      <c r="H61" s="14" t="s">
        <v>240</v>
      </c>
      <c r="I61" s="14" t="s">
        <v>537</v>
      </c>
      <c r="J61" s="15"/>
      <c r="K61" s="14"/>
    </row>
    <row r="62" spans="1:11" ht="63.75" customHeight="1">
      <c r="A62" s="15">
        <v>55</v>
      </c>
      <c r="B62" s="71" t="s">
        <v>592</v>
      </c>
      <c r="C62" s="14" t="s">
        <v>177</v>
      </c>
      <c r="D62" s="15" t="s">
        <v>240</v>
      </c>
      <c r="E62" s="39">
        <v>0</v>
      </c>
      <c r="F62" s="39">
        <v>100</v>
      </c>
      <c r="G62" s="118">
        <f t="shared" si="0"/>
        <v>100</v>
      </c>
      <c r="H62" s="44" t="s">
        <v>240</v>
      </c>
      <c r="I62" s="44" t="s">
        <v>543</v>
      </c>
      <c r="J62" s="68"/>
      <c r="K62" s="114"/>
    </row>
    <row r="63" spans="1:11" s="29" customFormat="1" ht="60" customHeight="1">
      <c r="A63" s="15">
        <v>56</v>
      </c>
      <c r="B63" s="27" t="s">
        <v>593</v>
      </c>
      <c r="C63" s="14" t="s">
        <v>179</v>
      </c>
      <c r="D63" s="14" t="s">
        <v>240</v>
      </c>
      <c r="E63" s="11">
        <v>0</v>
      </c>
      <c r="F63" s="11">
        <v>200</v>
      </c>
      <c r="G63" s="118">
        <f t="shared" si="0"/>
        <v>200</v>
      </c>
      <c r="H63" s="14" t="s">
        <v>240</v>
      </c>
      <c r="I63" s="14" t="s">
        <v>537</v>
      </c>
      <c r="J63" s="15"/>
      <c r="K63" s="14"/>
    </row>
    <row r="64" spans="1:11" s="29" customFormat="1" ht="60" customHeight="1">
      <c r="A64" s="15">
        <v>57</v>
      </c>
      <c r="B64" s="27" t="s">
        <v>594</v>
      </c>
      <c r="C64" s="14" t="s">
        <v>179</v>
      </c>
      <c r="D64" s="14" t="s">
        <v>240</v>
      </c>
      <c r="E64" s="11">
        <v>0</v>
      </c>
      <c r="F64" s="11">
        <v>200</v>
      </c>
      <c r="G64" s="118">
        <f t="shared" si="0"/>
        <v>200</v>
      </c>
      <c r="H64" s="14" t="s">
        <v>240</v>
      </c>
      <c r="I64" s="14" t="s">
        <v>537</v>
      </c>
      <c r="J64" s="15"/>
      <c r="K64" s="14"/>
    </row>
    <row r="65" spans="1:11" s="29" customFormat="1" ht="84">
      <c r="A65" s="15">
        <v>58</v>
      </c>
      <c r="B65" s="27" t="s">
        <v>595</v>
      </c>
      <c r="C65" s="14" t="s">
        <v>180</v>
      </c>
      <c r="D65" s="14" t="s">
        <v>7</v>
      </c>
      <c r="E65" s="11">
        <v>0</v>
      </c>
      <c r="F65" s="11">
        <v>80</v>
      </c>
      <c r="G65" s="118">
        <f t="shared" si="0"/>
        <v>80</v>
      </c>
      <c r="H65" s="14" t="s">
        <v>240</v>
      </c>
      <c r="I65" s="14" t="s">
        <v>537</v>
      </c>
      <c r="J65" s="15"/>
      <c r="K65" s="14"/>
    </row>
    <row r="66" spans="1:11" s="29" customFormat="1" ht="108">
      <c r="A66" s="15">
        <v>59</v>
      </c>
      <c r="B66" s="27" t="s">
        <v>596</v>
      </c>
      <c r="C66" s="14" t="s">
        <v>180</v>
      </c>
      <c r="D66" s="14" t="s">
        <v>80</v>
      </c>
      <c r="E66" s="9">
        <v>0</v>
      </c>
      <c r="F66" s="9">
        <v>1700</v>
      </c>
      <c r="G66" s="118">
        <f t="shared" si="0"/>
        <v>1700</v>
      </c>
      <c r="H66" s="14" t="s">
        <v>240</v>
      </c>
      <c r="I66" s="14" t="s">
        <v>537</v>
      </c>
      <c r="J66" s="15"/>
      <c r="K66" s="14"/>
    </row>
    <row r="67" spans="1:11" s="29" customFormat="1" ht="108">
      <c r="A67" s="15">
        <v>60</v>
      </c>
      <c r="B67" s="27" t="s">
        <v>597</v>
      </c>
      <c r="C67" s="14" t="s">
        <v>180</v>
      </c>
      <c r="D67" s="14" t="s">
        <v>80</v>
      </c>
      <c r="E67" s="9">
        <v>0</v>
      </c>
      <c r="F67" s="9">
        <v>2200</v>
      </c>
      <c r="G67" s="118">
        <f t="shared" si="0"/>
        <v>2200</v>
      </c>
      <c r="H67" s="14" t="s">
        <v>240</v>
      </c>
      <c r="I67" s="14" t="s">
        <v>537</v>
      </c>
      <c r="J67" s="15"/>
      <c r="K67" s="15"/>
    </row>
    <row r="68" spans="1:11" s="29" customFormat="1" ht="72">
      <c r="A68" s="15">
        <v>61</v>
      </c>
      <c r="B68" s="27" t="s">
        <v>181</v>
      </c>
      <c r="C68" s="14" t="s">
        <v>182</v>
      </c>
      <c r="D68" s="14" t="s">
        <v>80</v>
      </c>
      <c r="E68" s="9">
        <v>1600</v>
      </c>
      <c r="F68" s="9">
        <v>1800</v>
      </c>
      <c r="G68" s="118">
        <f t="shared" si="0"/>
        <v>3400</v>
      </c>
      <c r="H68" s="14" t="s">
        <v>240</v>
      </c>
      <c r="I68" s="14" t="s">
        <v>537</v>
      </c>
      <c r="J68" s="15"/>
      <c r="K68" s="15"/>
    </row>
    <row r="69" spans="1:11" s="29" customFormat="1" ht="60">
      <c r="A69" s="15">
        <v>62</v>
      </c>
      <c r="B69" s="27" t="s">
        <v>183</v>
      </c>
      <c r="C69" s="14" t="s">
        <v>184</v>
      </c>
      <c r="D69" s="14" t="s">
        <v>16</v>
      </c>
      <c r="E69" s="11">
        <v>90</v>
      </c>
      <c r="F69" s="11">
        <v>50</v>
      </c>
      <c r="G69" s="118">
        <f t="shared" si="0"/>
        <v>140</v>
      </c>
      <c r="H69" s="14" t="s">
        <v>410</v>
      </c>
      <c r="I69" s="14" t="s">
        <v>541</v>
      </c>
      <c r="J69" s="15"/>
      <c r="K69" s="15"/>
    </row>
    <row r="70" spans="1:11" s="29" customFormat="1" ht="84">
      <c r="A70" s="15">
        <v>63</v>
      </c>
      <c r="B70" s="27" t="s">
        <v>198</v>
      </c>
      <c r="C70" s="14" t="s">
        <v>199</v>
      </c>
      <c r="D70" s="14" t="s">
        <v>22</v>
      </c>
      <c r="E70" s="9">
        <f>300+1200</f>
        <v>1500</v>
      </c>
      <c r="F70" s="9">
        <v>5400</v>
      </c>
      <c r="G70" s="118">
        <f t="shared" si="0"/>
        <v>6900</v>
      </c>
      <c r="H70" s="14" t="s">
        <v>414</v>
      </c>
      <c r="I70" s="14" t="s">
        <v>541</v>
      </c>
      <c r="J70" s="15"/>
      <c r="K70" s="15"/>
    </row>
    <row r="71" spans="1:11" s="29" customFormat="1" ht="38.25">
      <c r="A71" s="15">
        <v>64</v>
      </c>
      <c r="B71" s="27" t="s">
        <v>211</v>
      </c>
      <c r="C71" s="14" t="s">
        <v>212</v>
      </c>
      <c r="D71" s="14" t="s">
        <v>30</v>
      </c>
      <c r="E71" s="11">
        <v>0</v>
      </c>
      <c r="F71" s="11">
        <v>20</v>
      </c>
      <c r="G71" s="118">
        <f t="shared" si="0"/>
        <v>20</v>
      </c>
      <c r="H71" s="14" t="s">
        <v>390</v>
      </c>
      <c r="I71" s="14" t="s">
        <v>541</v>
      </c>
      <c r="J71" s="15"/>
      <c r="K71" s="15"/>
    </row>
    <row r="72" spans="1:11" s="29" customFormat="1" ht="63.75">
      <c r="A72" s="15">
        <v>65</v>
      </c>
      <c r="B72" s="27" t="s">
        <v>213</v>
      </c>
      <c r="C72" s="14" t="s">
        <v>214</v>
      </c>
      <c r="D72" s="14" t="s">
        <v>31</v>
      </c>
      <c r="E72" s="11">
        <v>30</v>
      </c>
      <c r="F72" s="11">
        <v>0</v>
      </c>
      <c r="G72" s="118">
        <f aca="true" t="shared" si="1" ref="G72:G135">SUM(E72:F72)</f>
        <v>30</v>
      </c>
      <c r="H72" s="14" t="s">
        <v>415</v>
      </c>
      <c r="I72" s="14" t="s">
        <v>541</v>
      </c>
      <c r="J72" s="15"/>
      <c r="K72" s="15"/>
    </row>
    <row r="73" spans="1:11" s="29" customFormat="1" ht="63.75">
      <c r="A73" s="15">
        <v>66</v>
      </c>
      <c r="B73" s="27" t="s">
        <v>215</v>
      </c>
      <c r="C73" s="14" t="s">
        <v>148</v>
      </c>
      <c r="D73" s="14" t="s">
        <v>149</v>
      </c>
      <c r="E73" s="11">
        <v>0</v>
      </c>
      <c r="F73" s="11">
        <v>10</v>
      </c>
      <c r="G73" s="118">
        <f t="shared" si="1"/>
        <v>10</v>
      </c>
      <c r="H73" s="14" t="s">
        <v>415</v>
      </c>
      <c r="I73" s="14" t="s">
        <v>541</v>
      </c>
      <c r="J73" s="15"/>
      <c r="K73" s="15"/>
    </row>
    <row r="74" spans="1:11" s="29" customFormat="1" ht="72">
      <c r="A74" s="15">
        <v>67</v>
      </c>
      <c r="B74" s="27" t="s">
        <v>216</v>
      </c>
      <c r="C74" s="14" t="s">
        <v>218</v>
      </c>
      <c r="D74" s="14" t="s">
        <v>13</v>
      </c>
      <c r="E74" s="9">
        <f>2000+1500</f>
        <v>3500</v>
      </c>
      <c r="F74" s="9">
        <v>1750</v>
      </c>
      <c r="G74" s="118">
        <f t="shared" si="1"/>
        <v>5250</v>
      </c>
      <c r="H74" s="14" t="s">
        <v>217</v>
      </c>
      <c r="I74" s="14" t="s">
        <v>542</v>
      </c>
      <c r="J74" s="15"/>
      <c r="K74" s="15"/>
    </row>
    <row r="75" spans="1:11" s="29" customFormat="1" ht="51">
      <c r="A75" s="15">
        <v>68</v>
      </c>
      <c r="B75" s="27" t="s">
        <v>219</v>
      </c>
      <c r="C75" s="14" t="s">
        <v>220</v>
      </c>
      <c r="D75" s="14" t="s">
        <v>32</v>
      </c>
      <c r="E75" s="11">
        <v>400</v>
      </c>
      <c r="F75" s="11">
        <v>100</v>
      </c>
      <c r="G75" s="118">
        <f t="shared" si="1"/>
        <v>500</v>
      </c>
      <c r="H75" s="14" t="s">
        <v>416</v>
      </c>
      <c r="I75" s="14" t="s">
        <v>539</v>
      </c>
      <c r="J75" s="15"/>
      <c r="K75" s="15"/>
    </row>
    <row r="76" spans="1:11" s="29" customFormat="1" ht="60">
      <c r="A76" s="15">
        <v>69</v>
      </c>
      <c r="B76" s="27" t="s">
        <v>221</v>
      </c>
      <c r="C76" s="14" t="s">
        <v>222</v>
      </c>
      <c r="D76" s="14" t="s">
        <v>327</v>
      </c>
      <c r="E76" s="11">
        <f>800+400</f>
        <v>1200</v>
      </c>
      <c r="F76" s="11">
        <v>500</v>
      </c>
      <c r="G76" s="118">
        <f t="shared" si="1"/>
        <v>1700</v>
      </c>
      <c r="H76" s="14" t="s">
        <v>80</v>
      </c>
      <c r="I76" s="14" t="s">
        <v>543</v>
      </c>
      <c r="J76" s="15"/>
      <c r="K76" s="15"/>
    </row>
    <row r="77" spans="1:11" s="29" customFormat="1" ht="60">
      <c r="A77" s="15">
        <v>70</v>
      </c>
      <c r="B77" s="27" t="s">
        <v>223</v>
      </c>
      <c r="C77" s="14" t="s">
        <v>222</v>
      </c>
      <c r="D77" s="14" t="s">
        <v>327</v>
      </c>
      <c r="E77" s="11">
        <f>850+400</f>
        <v>1250</v>
      </c>
      <c r="F77" s="11">
        <v>520</v>
      </c>
      <c r="G77" s="118">
        <f t="shared" si="1"/>
        <v>1770</v>
      </c>
      <c r="H77" s="14" t="s">
        <v>80</v>
      </c>
      <c r="I77" s="14" t="s">
        <v>543</v>
      </c>
      <c r="J77" s="15"/>
      <c r="K77" s="15"/>
    </row>
    <row r="78" spans="1:11" s="29" customFormat="1" ht="60">
      <c r="A78" s="15">
        <v>71</v>
      </c>
      <c r="B78" s="27" t="s">
        <v>224</v>
      </c>
      <c r="C78" s="14" t="s">
        <v>225</v>
      </c>
      <c r="D78" s="14" t="s">
        <v>33</v>
      </c>
      <c r="E78" s="11">
        <v>2200</v>
      </c>
      <c r="F78" s="11">
        <v>0</v>
      </c>
      <c r="G78" s="118">
        <f t="shared" si="1"/>
        <v>2200</v>
      </c>
      <c r="H78" s="14" t="s">
        <v>419</v>
      </c>
      <c r="I78" s="14" t="s">
        <v>539</v>
      </c>
      <c r="J78" s="15"/>
      <c r="K78" s="15"/>
    </row>
    <row r="79" spans="1:11" s="29" customFormat="1" ht="51">
      <c r="A79" s="15">
        <v>72</v>
      </c>
      <c r="B79" s="27" t="s">
        <v>226</v>
      </c>
      <c r="C79" s="14" t="s">
        <v>227</v>
      </c>
      <c r="D79" s="14" t="s">
        <v>34</v>
      </c>
      <c r="E79" s="11">
        <f>250+120</f>
        <v>370</v>
      </c>
      <c r="F79" s="11">
        <v>300</v>
      </c>
      <c r="G79" s="118">
        <f t="shared" si="1"/>
        <v>670</v>
      </c>
      <c r="H79" s="14" t="s">
        <v>80</v>
      </c>
      <c r="I79" s="14" t="s">
        <v>543</v>
      </c>
      <c r="J79" s="15"/>
      <c r="K79" s="15"/>
    </row>
    <row r="80" spans="1:11" s="29" customFormat="1" ht="60">
      <c r="A80" s="15">
        <v>73</v>
      </c>
      <c r="B80" s="27" t="s">
        <v>141</v>
      </c>
      <c r="C80" s="14" t="s">
        <v>228</v>
      </c>
      <c r="D80" s="14" t="s">
        <v>41</v>
      </c>
      <c r="E80" s="11">
        <f>650+200</f>
        <v>850</v>
      </c>
      <c r="F80" s="11">
        <v>800</v>
      </c>
      <c r="G80" s="118">
        <f t="shared" si="1"/>
        <v>1650</v>
      </c>
      <c r="H80" s="14" t="s">
        <v>418</v>
      </c>
      <c r="I80" s="14" t="s">
        <v>539</v>
      </c>
      <c r="J80" s="15"/>
      <c r="K80" s="15"/>
    </row>
    <row r="81" spans="1:11" s="29" customFormat="1" ht="51">
      <c r="A81" s="15">
        <v>74</v>
      </c>
      <c r="B81" s="27" t="s">
        <v>229</v>
      </c>
      <c r="C81" s="14" t="s">
        <v>228</v>
      </c>
      <c r="D81" s="14" t="s">
        <v>35</v>
      </c>
      <c r="E81" s="11">
        <f>2500+200</f>
        <v>2700</v>
      </c>
      <c r="F81" s="10">
        <v>1000</v>
      </c>
      <c r="G81" s="118">
        <f t="shared" si="1"/>
        <v>3700</v>
      </c>
      <c r="H81" s="14" t="s">
        <v>418</v>
      </c>
      <c r="I81" s="14" t="s">
        <v>539</v>
      </c>
      <c r="J81" s="15"/>
      <c r="K81" s="15"/>
    </row>
    <row r="82" spans="1:11" s="29" customFormat="1" ht="96">
      <c r="A82" s="15">
        <v>75</v>
      </c>
      <c r="B82" s="27" t="s">
        <v>231</v>
      </c>
      <c r="C82" s="14" t="s">
        <v>232</v>
      </c>
      <c r="D82" s="14" t="s">
        <v>36</v>
      </c>
      <c r="E82" s="11">
        <f>100+25</f>
        <v>125</v>
      </c>
      <c r="F82" s="9">
        <v>1000</v>
      </c>
      <c r="G82" s="118">
        <f t="shared" si="1"/>
        <v>1125</v>
      </c>
      <c r="H82" s="14" t="s">
        <v>418</v>
      </c>
      <c r="I82" s="14" t="s">
        <v>539</v>
      </c>
      <c r="J82" s="15"/>
      <c r="K82" s="15"/>
    </row>
    <row r="83" spans="1:11" s="29" customFormat="1" ht="73.5" customHeight="1">
      <c r="A83" s="15">
        <v>76</v>
      </c>
      <c r="B83" s="27" t="s">
        <v>142</v>
      </c>
      <c r="C83" s="14" t="s">
        <v>143</v>
      </c>
      <c r="D83" s="14" t="s">
        <v>370</v>
      </c>
      <c r="E83" s="11">
        <v>5</v>
      </c>
      <c r="F83" s="11">
        <v>0</v>
      </c>
      <c r="G83" s="118">
        <f t="shared" si="1"/>
        <v>5</v>
      </c>
      <c r="H83" s="14" t="s">
        <v>402</v>
      </c>
      <c r="I83" s="14" t="s">
        <v>539</v>
      </c>
      <c r="J83" s="15"/>
      <c r="K83" s="15"/>
    </row>
    <row r="84" spans="1:11" s="29" customFormat="1" ht="91.5" customHeight="1">
      <c r="A84" s="15">
        <v>77</v>
      </c>
      <c r="B84" s="27" t="s">
        <v>233</v>
      </c>
      <c r="C84" s="14" t="s">
        <v>234</v>
      </c>
      <c r="D84" s="14" t="s">
        <v>150</v>
      </c>
      <c r="E84" s="11">
        <v>0</v>
      </c>
      <c r="F84" s="11">
        <v>100</v>
      </c>
      <c r="G84" s="118">
        <f t="shared" si="1"/>
        <v>100</v>
      </c>
      <c r="H84" s="14" t="s">
        <v>417</v>
      </c>
      <c r="I84" s="14" t="s">
        <v>539</v>
      </c>
      <c r="J84" s="15"/>
      <c r="K84" s="15"/>
    </row>
    <row r="85" spans="1:11" s="29" customFormat="1" ht="66" customHeight="1">
      <c r="A85" s="15">
        <v>78</v>
      </c>
      <c r="B85" s="27" t="s">
        <v>233</v>
      </c>
      <c r="C85" s="14" t="s">
        <v>234</v>
      </c>
      <c r="D85" s="14" t="s">
        <v>37</v>
      </c>
      <c r="E85" s="11">
        <v>100</v>
      </c>
      <c r="F85" s="11">
        <v>350</v>
      </c>
      <c r="G85" s="118">
        <f t="shared" si="1"/>
        <v>450</v>
      </c>
      <c r="H85" s="14" t="s">
        <v>417</v>
      </c>
      <c r="I85" s="14" t="s">
        <v>539</v>
      </c>
      <c r="J85" s="15"/>
      <c r="K85" s="15"/>
    </row>
    <row r="86" spans="1:11" s="29" customFormat="1" ht="67.5" customHeight="1">
      <c r="A86" s="15">
        <v>79</v>
      </c>
      <c r="B86" s="27" t="s">
        <v>235</v>
      </c>
      <c r="C86" s="14" t="s">
        <v>236</v>
      </c>
      <c r="D86" s="14" t="s">
        <v>38</v>
      </c>
      <c r="E86" s="11">
        <f>50+480</f>
        <v>530</v>
      </c>
      <c r="F86" s="11">
        <v>500</v>
      </c>
      <c r="G86" s="118">
        <f t="shared" si="1"/>
        <v>1030</v>
      </c>
      <c r="H86" s="14" t="s">
        <v>417</v>
      </c>
      <c r="I86" s="14" t="s">
        <v>539</v>
      </c>
      <c r="J86" s="15"/>
      <c r="K86" s="15"/>
    </row>
    <row r="87" spans="1:11" s="29" customFormat="1" ht="84">
      <c r="A87" s="15">
        <v>80</v>
      </c>
      <c r="B87" s="27" t="s">
        <v>237</v>
      </c>
      <c r="C87" s="14" t="s">
        <v>238</v>
      </c>
      <c r="D87" s="14" t="s">
        <v>240</v>
      </c>
      <c r="E87" s="11">
        <f>1400+1000</f>
        <v>2400</v>
      </c>
      <c r="F87" s="9">
        <v>1000</v>
      </c>
      <c r="G87" s="118">
        <f t="shared" si="1"/>
        <v>3400</v>
      </c>
      <c r="H87" s="14" t="s">
        <v>80</v>
      </c>
      <c r="I87" s="14" t="s">
        <v>543</v>
      </c>
      <c r="J87" s="15"/>
      <c r="K87" s="15"/>
    </row>
    <row r="88" spans="1:11" s="29" customFormat="1" ht="76.5">
      <c r="A88" s="15">
        <v>81</v>
      </c>
      <c r="B88" s="41" t="s">
        <v>239</v>
      </c>
      <c r="C88" s="14" t="s">
        <v>518</v>
      </c>
      <c r="D88" s="14" t="s">
        <v>34</v>
      </c>
      <c r="E88" s="11">
        <v>1120</v>
      </c>
      <c r="F88" s="11">
        <v>550</v>
      </c>
      <c r="G88" s="118">
        <f t="shared" si="1"/>
        <v>1670</v>
      </c>
      <c r="H88" s="14" t="s">
        <v>544</v>
      </c>
      <c r="I88" s="14" t="s">
        <v>543</v>
      </c>
      <c r="J88" s="15"/>
      <c r="K88" s="15"/>
    </row>
    <row r="89" spans="1:11" s="29" customFormat="1" ht="51" customHeight="1">
      <c r="A89" s="15">
        <v>82</v>
      </c>
      <c r="B89" s="41" t="s">
        <v>241</v>
      </c>
      <c r="C89" s="14" t="s">
        <v>518</v>
      </c>
      <c r="D89" s="14" t="s">
        <v>34</v>
      </c>
      <c r="E89" s="11">
        <v>900</v>
      </c>
      <c r="F89" s="11">
        <v>150</v>
      </c>
      <c r="G89" s="118">
        <f t="shared" si="1"/>
        <v>1050</v>
      </c>
      <c r="H89" s="14" t="s">
        <v>240</v>
      </c>
      <c r="I89" s="14" t="s">
        <v>545</v>
      </c>
      <c r="J89" s="15"/>
      <c r="K89" s="15"/>
    </row>
    <row r="90" spans="1:11" s="29" customFormat="1" ht="47.25" customHeight="1">
      <c r="A90" s="15">
        <v>83</v>
      </c>
      <c r="B90" s="27" t="s">
        <v>519</v>
      </c>
      <c r="C90" s="14" t="s">
        <v>242</v>
      </c>
      <c r="D90" s="14" t="s">
        <v>7</v>
      </c>
      <c r="E90" s="11">
        <v>1000</v>
      </c>
      <c r="F90" s="11">
        <v>200</v>
      </c>
      <c r="G90" s="118">
        <f t="shared" si="1"/>
        <v>1200</v>
      </c>
      <c r="H90" s="14" t="s">
        <v>544</v>
      </c>
      <c r="I90" s="14" t="s">
        <v>545</v>
      </c>
      <c r="J90" s="15"/>
      <c r="K90" s="15"/>
    </row>
    <row r="91" spans="1:11" s="29" customFormat="1" ht="48.75" customHeight="1">
      <c r="A91" s="15">
        <v>84</v>
      </c>
      <c r="B91" s="27" t="s">
        <v>243</v>
      </c>
      <c r="C91" s="14" t="s">
        <v>242</v>
      </c>
      <c r="D91" s="14" t="s">
        <v>80</v>
      </c>
      <c r="E91" s="11">
        <v>300</v>
      </c>
      <c r="F91" s="11">
        <v>200</v>
      </c>
      <c r="G91" s="118">
        <f t="shared" si="1"/>
        <v>500</v>
      </c>
      <c r="H91" s="14" t="s">
        <v>240</v>
      </c>
      <c r="I91" s="14" t="s">
        <v>545</v>
      </c>
      <c r="J91" s="15"/>
      <c r="K91" s="15"/>
    </row>
    <row r="92" spans="1:11" s="29" customFormat="1" ht="42.75" customHeight="1">
      <c r="A92" s="15">
        <v>85</v>
      </c>
      <c r="B92" s="27" t="s">
        <v>244</v>
      </c>
      <c r="C92" s="14" t="s">
        <v>116</v>
      </c>
      <c r="D92" s="14" t="s">
        <v>6</v>
      </c>
      <c r="E92" s="11">
        <v>0</v>
      </c>
      <c r="F92" s="11">
        <v>5</v>
      </c>
      <c r="G92" s="118">
        <f t="shared" si="1"/>
        <v>5</v>
      </c>
      <c r="H92" s="14" t="s">
        <v>80</v>
      </c>
      <c r="I92" s="14" t="s">
        <v>545</v>
      </c>
      <c r="J92" s="15"/>
      <c r="K92" s="15"/>
    </row>
    <row r="93" spans="1:11" s="29" customFormat="1" ht="42.75" customHeight="1">
      <c r="A93" s="15">
        <v>86</v>
      </c>
      <c r="B93" s="27" t="s">
        <v>245</v>
      </c>
      <c r="C93" s="14" t="s">
        <v>246</v>
      </c>
      <c r="D93" s="14" t="s">
        <v>7</v>
      </c>
      <c r="E93" s="11">
        <v>0</v>
      </c>
      <c r="F93" s="11">
        <v>5</v>
      </c>
      <c r="G93" s="118">
        <f t="shared" si="1"/>
        <v>5</v>
      </c>
      <c r="H93" s="14" t="s">
        <v>80</v>
      </c>
      <c r="I93" s="14" t="s">
        <v>545</v>
      </c>
      <c r="J93" s="15"/>
      <c r="K93" s="15"/>
    </row>
    <row r="94" spans="1:11" s="29" customFormat="1" ht="96">
      <c r="A94" s="15">
        <v>87</v>
      </c>
      <c r="B94" s="27" t="s">
        <v>247</v>
      </c>
      <c r="C94" s="14" t="s">
        <v>248</v>
      </c>
      <c r="D94" s="14" t="s">
        <v>108</v>
      </c>
      <c r="E94" s="11">
        <v>60</v>
      </c>
      <c r="F94" s="11">
        <v>600</v>
      </c>
      <c r="G94" s="118">
        <f t="shared" si="1"/>
        <v>660</v>
      </c>
      <c r="H94" s="14" t="s">
        <v>80</v>
      </c>
      <c r="I94" s="14" t="s">
        <v>545</v>
      </c>
      <c r="J94" s="15"/>
      <c r="K94" s="15"/>
    </row>
    <row r="95" spans="1:11" s="29" customFormat="1" ht="96">
      <c r="A95" s="15">
        <v>88</v>
      </c>
      <c r="B95" s="27" t="s">
        <v>247</v>
      </c>
      <c r="C95" s="14" t="s">
        <v>157</v>
      </c>
      <c r="D95" s="14" t="s">
        <v>158</v>
      </c>
      <c r="E95" s="11">
        <v>0</v>
      </c>
      <c r="F95" s="11">
        <v>130</v>
      </c>
      <c r="G95" s="118">
        <f t="shared" si="1"/>
        <v>130</v>
      </c>
      <c r="H95" s="14" t="s">
        <v>421</v>
      </c>
      <c r="I95" s="14" t="s">
        <v>539</v>
      </c>
      <c r="J95" s="15"/>
      <c r="K95" s="15"/>
    </row>
    <row r="96" spans="1:11" s="29" customFormat="1" ht="66.75" customHeight="1">
      <c r="A96" s="15">
        <v>89</v>
      </c>
      <c r="B96" s="27" t="s">
        <v>249</v>
      </c>
      <c r="C96" s="14" t="s">
        <v>250</v>
      </c>
      <c r="D96" s="14" t="s">
        <v>39</v>
      </c>
      <c r="E96" s="11">
        <v>2500</v>
      </c>
      <c r="F96" s="11">
        <v>0</v>
      </c>
      <c r="G96" s="118">
        <f t="shared" si="1"/>
        <v>2500</v>
      </c>
      <c r="H96" s="14" t="s">
        <v>422</v>
      </c>
      <c r="I96" s="14" t="s">
        <v>539</v>
      </c>
      <c r="J96" s="15"/>
      <c r="K96" s="15"/>
    </row>
    <row r="97" spans="1:11" s="29" customFormat="1" ht="51">
      <c r="A97" s="15">
        <v>90</v>
      </c>
      <c r="B97" s="27" t="s">
        <v>251</v>
      </c>
      <c r="C97" s="14" t="s">
        <v>252</v>
      </c>
      <c r="D97" s="14" t="s">
        <v>39</v>
      </c>
      <c r="E97" s="11">
        <v>480</v>
      </c>
      <c r="F97" s="11">
        <v>100</v>
      </c>
      <c r="G97" s="118">
        <f t="shared" si="1"/>
        <v>580</v>
      </c>
      <c r="H97" s="14" t="s">
        <v>422</v>
      </c>
      <c r="I97" s="14" t="s">
        <v>539</v>
      </c>
      <c r="J97" s="15"/>
      <c r="K97" s="15"/>
    </row>
    <row r="98" spans="1:11" s="29" customFormat="1" ht="59.25" customHeight="1">
      <c r="A98" s="15">
        <v>91</v>
      </c>
      <c r="B98" s="27" t="s">
        <v>253</v>
      </c>
      <c r="C98" s="14" t="s">
        <v>254</v>
      </c>
      <c r="D98" s="14" t="s">
        <v>40</v>
      </c>
      <c r="E98" s="9">
        <f>200+20</f>
        <v>220</v>
      </c>
      <c r="F98" s="9">
        <v>1600</v>
      </c>
      <c r="G98" s="118">
        <f t="shared" si="1"/>
        <v>1820</v>
      </c>
      <c r="H98" s="14" t="s">
        <v>417</v>
      </c>
      <c r="I98" s="14" t="s">
        <v>539</v>
      </c>
      <c r="J98" s="15"/>
      <c r="K98" s="15"/>
    </row>
    <row r="99" spans="1:11" s="29" customFormat="1" ht="51">
      <c r="A99" s="15">
        <v>92</v>
      </c>
      <c r="B99" s="27" t="s">
        <v>255</v>
      </c>
      <c r="C99" s="14" t="s">
        <v>256</v>
      </c>
      <c r="D99" s="14" t="s">
        <v>39</v>
      </c>
      <c r="E99" s="11">
        <v>750</v>
      </c>
      <c r="F99" s="11">
        <v>100</v>
      </c>
      <c r="G99" s="118">
        <f t="shared" si="1"/>
        <v>850</v>
      </c>
      <c r="H99" s="14" t="s">
        <v>417</v>
      </c>
      <c r="I99" s="14" t="s">
        <v>539</v>
      </c>
      <c r="J99" s="15"/>
      <c r="K99" s="15"/>
    </row>
    <row r="100" spans="1:11" s="29" customFormat="1" ht="51">
      <c r="A100" s="15">
        <v>93</v>
      </c>
      <c r="B100" s="27" t="s">
        <v>257</v>
      </c>
      <c r="C100" s="14" t="s">
        <v>256</v>
      </c>
      <c r="D100" s="14" t="s">
        <v>39</v>
      </c>
      <c r="E100" s="11">
        <v>0</v>
      </c>
      <c r="F100" s="11">
        <v>350</v>
      </c>
      <c r="G100" s="118">
        <f t="shared" si="1"/>
        <v>350</v>
      </c>
      <c r="H100" s="14" t="s">
        <v>417</v>
      </c>
      <c r="I100" s="14" t="s">
        <v>539</v>
      </c>
      <c r="J100" s="15"/>
      <c r="K100" s="15"/>
    </row>
    <row r="101" spans="1:11" s="29" customFormat="1" ht="51">
      <c r="A101" s="15">
        <v>94</v>
      </c>
      <c r="B101" s="27" t="s">
        <v>258</v>
      </c>
      <c r="C101" s="14" t="s">
        <v>256</v>
      </c>
      <c r="D101" s="14" t="s">
        <v>151</v>
      </c>
      <c r="E101" s="11">
        <v>10</v>
      </c>
      <c r="F101" s="11">
        <v>220</v>
      </c>
      <c r="G101" s="118">
        <f t="shared" si="1"/>
        <v>230</v>
      </c>
      <c r="H101" s="14" t="s">
        <v>417</v>
      </c>
      <c r="I101" s="14" t="s">
        <v>539</v>
      </c>
      <c r="J101" s="15"/>
      <c r="K101" s="15"/>
    </row>
    <row r="102" spans="1:11" s="29" customFormat="1" ht="51">
      <c r="A102" s="15">
        <v>95</v>
      </c>
      <c r="B102" s="27" t="s">
        <v>259</v>
      </c>
      <c r="C102" s="14" t="s">
        <v>256</v>
      </c>
      <c r="D102" s="14" t="s">
        <v>39</v>
      </c>
      <c r="E102" s="11">
        <v>0</v>
      </c>
      <c r="F102" s="11">
        <v>300</v>
      </c>
      <c r="G102" s="118">
        <f t="shared" si="1"/>
        <v>300</v>
      </c>
      <c r="H102" s="14" t="s">
        <v>417</v>
      </c>
      <c r="I102" s="14" t="s">
        <v>539</v>
      </c>
      <c r="J102" s="15"/>
      <c r="K102" s="15"/>
    </row>
    <row r="103" spans="1:11" s="29" customFormat="1" ht="51">
      <c r="A103" s="15">
        <v>96</v>
      </c>
      <c r="B103" s="27" t="s">
        <v>260</v>
      </c>
      <c r="C103" s="14" t="s">
        <v>256</v>
      </c>
      <c r="D103" s="14" t="s">
        <v>39</v>
      </c>
      <c r="E103" s="11">
        <f>300+50</f>
        <v>350</v>
      </c>
      <c r="F103" s="11">
        <v>100</v>
      </c>
      <c r="G103" s="118">
        <f t="shared" si="1"/>
        <v>450</v>
      </c>
      <c r="H103" s="14" t="s">
        <v>417</v>
      </c>
      <c r="I103" s="14" t="s">
        <v>539</v>
      </c>
      <c r="J103" s="15"/>
      <c r="K103" s="15"/>
    </row>
    <row r="104" spans="1:11" s="29" customFormat="1" ht="66.75" customHeight="1">
      <c r="A104" s="15">
        <v>97</v>
      </c>
      <c r="B104" s="27" t="s">
        <v>64</v>
      </c>
      <c r="C104" s="14" t="s">
        <v>256</v>
      </c>
      <c r="D104" s="14" t="s">
        <v>39</v>
      </c>
      <c r="E104" s="11">
        <f>100+50</f>
        <v>150</v>
      </c>
      <c r="F104" s="11">
        <v>200</v>
      </c>
      <c r="G104" s="118">
        <f t="shared" si="1"/>
        <v>350</v>
      </c>
      <c r="H104" s="14" t="s">
        <v>417</v>
      </c>
      <c r="I104" s="14" t="s">
        <v>539</v>
      </c>
      <c r="J104" s="15"/>
      <c r="K104" s="15"/>
    </row>
    <row r="105" spans="1:11" s="29" customFormat="1" ht="69" customHeight="1">
      <c r="A105" s="15">
        <v>98</v>
      </c>
      <c r="B105" s="27" t="s">
        <v>261</v>
      </c>
      <c r="C105" s="14" t="s">
        <v>262</v>
      </c>
      <c r="D105" s="14" t="s">
        <v>42</v>
      </c>
      <c r="E105" s="11">
        <v>450</v>
      </c>
      <c r="F105" s="11">
        <v>100</v>
      </c>
      <c r="G105" s="118">
        <f t="shared" si="1"/>
        <v>550</v>
      </c>
      <c r="H105" s="14" t="s">
        <v>417</v>
      </c>
      <c r="I105" s="14" t="s">
        <v>539</v>
      </c>
      <c r="J105" s="15"/>
      <c r="K105" s="15"/>
    </row>
    <row r="106" spans="1:11" s="29" customFormat="1" ht="67.5" customHeight="1">
      <c r="A106" s="15">
        <v>99</v>
      </c>
      <c r="B106" s="27" t="s">
        <v>263</v>
      </c>
      <c r="C106" s="14" t="s">
        <v>264</v>
      </c>
      <c r="D106" s="14" t="s">
        <v>42</v>
      </c>
      <c r="E106" s="9">
        <v>1500</v>
      </c>
      <c r="F106" s="9">
        <v>2000</v>
      </c>
      <c r="G106" s="118">
        <f t="shared" si="1"/>
        <v>3500</v>
      </c>
      <c r="H106" s="14" t="s">
        <v>417</v>
      </c>
      <c r="I106" s="14" t="s">
        <v>539</v>
      </c>
      <c r="J106" s="15"/>
      <c r="K106" s="15"/>
    </row>
    <row r="107" spans="1:11" s="29" customFormat="1" ht="62.25" customHeight="1">
      <c r="A107" s="15">
        <v>100</v>
      </c>
      <c r="B107" s="27" t="s">
        <v>265</v>
      </c>
      <c r="C107" s="14" t="s">
        <v>256</v>
      </c>
      <c r="D107" s="14" t="s">
        <v>266</v>
      </c>
      <c r="E107" s="11">
        <v>60</v>
      </c>
      <c r="F107" s="11">
        <v>0</v>
      </c>
      <c r="G107" s="118">
        <f t="shared" si="1"/>
        <v>60</v>
      </c>
      <c r="H107" s="14" t="s">
        <v>417</v>
      </c>
      <c r="I107" s="14" t="s">
        <v>539</v>
      </c>
      <c r="J107" s="15"/>
      <c r="K107" s="15"/>
    </row>
    <row r="108" spans="1:11" s="29" customFormat="1" ht="132">
      <c r="A108" s="15">
        <v>101</v>
      </c>
      <c r="B108" s="27" t="s">
        <v>267</v>
      </c>
      <c r="C108" s="14" t="s">
        <v>268</v>
      </c>
      <c r="D108" s="14" t="s">
        <v>34</v>
      </c>
      <c r="E108" s="11">
        <f>100+600</f>
        <v>700</v>
      </c>
      <c r="F108" s="9">
        <v>6000</v>
      </c>
      <c r="G108" s="118">
        <f t="shared" si="1"/>
        <v>6700</v>
      </c>
      <c r="H108" s="14" t="s">
        <v>240</v>
      </c>
      <c r="I108" s="14" t="s">
        <v>543</v>
      </c>
      <c r="J108" s="15"/>
      <c r="K108" s="15"/>
    </row>
    <row r="109" spans="1:11" s="29" customFormat="1" ht="120">
      <c r="A109" s="15">
        <v>102</v>
      </c>
      <c r="B109" s="27" t="s">
        <v>269</v>
      </c>
      <c r="C109" s="14" t="s">
        <v>268</v>
      </c>
      <c r="D109" s="14" t="s">
        <v>34</v>
      </c>
      <c r="E109" s="11">
        <f>150+250</f>
        <v>400</v>
      </c>
      <c r="F109" s="9">
        <v>3000</v>
      </c>
      <c r="G109" s="118">
        <f t="shared" si="1"/>
        <v>3400</v>
      </c>
      <c r="H109" s="14" t="s">
        <v>240</v>
      </c>
      <c r="I109" s="14" t="s">
        <v>543</v>
      </c>
      <c r="J109" s="15"/>
      <c r="K109" s="15"/>
    </row>
    <row r="110" spans="1:11" s="29" customFormat="1" ht="108">
      <c r="A110" s="15">
        <v>103</v>
      </c>
      <c r="B110" s="27" t="s">
        <v>270</v>
      </c>
      <c r="C110" s="14" t="s">
        <v>271</v>
      </c>
      <c r="D110" s="14" t="s">
        <v>34</v>
      </c>
      <c r="E110" s="11">
        <f>100+100</f>
        <v>200</v>
      </c>
      <c r="F110" s="9">
        <v>2700</v>
      </c>
      <c r="G110" s="118">
        <f t="shared" si="1"/>
        <v>2900</v>
      </c>
      <c r="H110" s="14" t="s">
        <v>240</v>
      </c>
      <c r="I110" s="14" t="s">
        <v>543</v>
      </c>
      <c r="J110" s="15"/>
      <c r="K110" s="15"/>
    </row>
    <row r="111" spans="1:11" s="29" customFormat="1" ht="72">
      <c r="A111" s="15">
        <v>104</v>
      </c>
      <c r="B111" s="27" t="s">
        <v>275</v>
      </c>
      <c r="C111" s="14" t="s">
        <v>276</v>
      </c>
      <c r="D111" s="14" t="s">
        <v>240</v>
      </c>
      <c r="E111" s="9">
        <f>50+100</f>
        <v>150</v>
      </c>
      <c r="F111" s="9">
        <v>9000</v>
      </c>
      <c r="G111" s="118">
        <f t="shared" si="1"/>
        <v>9150</v>
      </c>
      <c r="H111" s="14" t="s">
        <v>240</v>
      </c>
      <c r="I111" s="14" t="s">
        <v>543</v>
      </c>
      <c r="J111" s="15"/>
      <c r="K111" s="15"/>
    </row>
    <row r="112" spans="1:11" s="29" customFormat="1" ht="108">
      <c r="A112" s="15">
        <v>105</v>
      </c>
      <c r="B112" s="27" t="s">
        <v>277</v>
      </c>
      <c r="C112" s="14" t="s">
        <v>278</v>
      </c>
      <c r="D112" s="14" t="s">
        <v>240</v>
      </c>
      <c r="E112" s="11">
        <v>0</v>
      </c>
      <c r="F112" s="11">
        <v>600</v>
      </c>
      <c r="G112" s="118">
        <f t="shared" si="1"/>
        <v>600</v>
      </c>
      <c r="H112" s="14" t="s">
        <v>240</v>
      </c>
      <c r="I112" s="14" t="s">
        <v>543</v>
      </c>
      <c r="J112" s="15"/>
      <c r="K112" s="15"/>
    </row>
    <row r="113" spans="1:11" s="29" customFormat="1" ht="102">
      <c r="A113" s="15">
        <v>106</v>
      </c>
      <c r="B113" s="27" t="s">
        <v>488</v>
      </c>
      <c r="C113" s="14" t="s">
        <v>279</v>
      </c>
      <c r="D113" s="14" t="s">
        <v>240</v>
      </c>
      <c r="E113" s="11">
        <f>50+200</f>
        <v>250</v>
      </c>
      <c r="F113" s="11">
        <v>450</v>
      </c>
      <c r="G113" s="118">
        <f t="shared" si="1"/>
        <v>700</v>
      </c>
      <c r="H113" s="14" t="s">
        <v>240</v>
      </c>
      <c r="I113" s="14" t="s">
        <v>543</v>
      </c>
      <c r="J113" s="15"/>
      <c r="K113" s="15"/>
    </row>
    <row r="114" spans="1:11" s="29" customFormat="1" ht="129" customHeight="1">
      <c r="A114" s="15">
        <v>107</v>
      </c>
      <c r="B114" s="27" t="s">
        <v>529</v>
      </c>
      <c r="C114" s="14" t="s">
        <v>279</v>
      </c>
      <c r="D114" s="14" t="s">
        <v>240</v>
      </c>
      <c r="E114" s="11">
        <v>50</v>
      </c>
      <c r="F114" s="11">
        <v>200</v>
      </c>
      <c r="G114" s="118">
        <f t="shared" si="1"/>
        <v>250</v>
      </c>
      <c r="H114" s="14" t="s">
        <v>240</v>
      </c>
      <c r="I114" s="14" t="s">
        <v>543</v>
      </c>
      <c r="J114" s="15"/>
      <c r="K114" s="15"/>
    </row>
    <row r="115" spans="1:11" s="29" customFormat="1" ht="108">
      <c r="A115" s="15">
        <v>108</v>
      </c>
      <c r="B115" s="27" t="s">
        <v>625</v>
      </c>
      <c r="C115" s="14" t="s">
        <v>279</v>
      </c>
      <c r="D115" s="14" t="s">
        <v>240</v>
      </c>
      <c r="E115" s="11">
        <f>30+100</f>
        <v>130</v>
      </c>
      <c r="F115" s="11">
        <v>160</v>
      </c>
      <c r="G115" s="118">
        <f t="shared" si="1"/>
        <v>290</v>
      </c>
      <c r="H115" s="14" t="s">
        <v>240</v>
      </c>
      <c r="I115" s="14" t="s">
        <v>543</v>
      </c>
      <c r="J115" s="15"/>
      <c r="K115" s="15"/>
    </row>
    <row r="116" spans="1:11" s="29" customFormat="1" ht="120">
      <c r="A116" s="15">
        <v>109</v>
      </c>
      <c r="B116" s="27" t="s">
        <v>489</v>
      </c>
      <c r="C116" s="14" t="s">
        <v>281</v>
      </c>
      <c r="D116" s="14" t="s">
        <v>240</v>
      </c>
      <c r="E116" s="11">
        <f>100+100</f>
        <v>200</v>
      </c>
      <c r="F116" s="11">
        <v>800</v>
      </c>
      <c r="G116" s="118">
        <f t="shared" si="1"/>
        <v>1000</v>
      </c>
      <c r="H116" s="14" t="s">
        <v>240</v>
      </c>
      <c r="I116" s="14" t="s">
        <v>543</v>
      </c>
      <c r="J116" s="15"/>
      <c r="K116" s="15"/>
    </row>
    <row r="117" spans="1:11" s="29" customFormat="1" ht="102">
      <c r="A117" s="15">
        <v>110</v>
      </c>
      <c r="B117" s="27" t="s">
        <v>490</v>
      </c>
      <c r="C117" s="14" t="s">
        <v>279</v>
      </c>
      <c r="D117" s="14" t="s">
        <v>240</v>
      </c>
      <c r="E117" s="11">
        <v>50</v>
      </c>
      <c r="F117" s="11">
        <v>400</v>
      </c>
      <c r="G117" s="118">
        <f t="shared" si="1"/>
        <v>450</v>
      </c>
      <c r="H117" s="14" t="s">
        <v>240</v>
      </c>
      <c r="I117" s="14" t="s">
        <v>543</v>
      </c>
      <c r="J117" s="15"/>
      <c r="K117" s="15"/>
    </row>
    <row r="118" spans="1:11" s="29" customFormat="1" ht="96">
      <c r="A118" s="15">
        <v>111</v>
      </c>
      <c r="B118" s="27" t="s">
        <v>576</v>
      </c>
      <c r="C118" s="14" t="s">
        <v>283</v>
      </c>
      <c r="D118" s="14" t="s">
        <v>240</v>
      </c>
      <c r="E118" s="11">
        <v>2000</v>
      </c>
      <c r="F118" s="9">
        <v>1100</v>
      </c>
      <c r="G118" s="118">
        <f t="shared" si="1"/>
        <v>3100</v>
      </c>
      <c r="H118" s="14" t="s">
        <v>240</v>
      </c>
      <c r="I118" s="14" t="s">
        <v>543</v>
      </c>
      <c r="J118" s="15"/>
      <c r="K118" s="15"/>
    </row>
    <row r="119" spans="1:11" s="29" customFormat="1" ht="108">
      <c r="A119" s="15">
        <v>112</v>
      </c>
      <c r="B119" s="27" t="s">
        <v>491</v>
      </c>
      <c r="C119" s="14" t="s">
        <v>283</v>
      </c>
      <c r="D119" s="14" t="s">
        <v>240</v>
      </c>
      <c r="E119" s="11">
        <f>50+200</f>
        <v>250</v>
      </c>
      <c r="F119" s="11">
        <v>500</v>
      </c>
      <c r="G119" s="118">
        <f t="shared" si="1"/>
        <v>750</v>
      </c>
      <c r="H119" s="14" t="s">
        <v>240</v>
      </c>
      <c r="I119" s="14" t="s">
        <v>543</v>
      </c>
      <c r="J119" s="15"/>
      <c r="K119" s="15"/>
    </row>
    <row r="120" spans="1:11" s="29" customFormat="1" ht="127.5">
      <c r="A120" s="15">
        <v>113</v>
      </c>
      <c r="B120" s="27" t="s">
        <v>492</v>
      </c>
      <c r="C120" s="14" t="s">
        <v>284</v>
      </c>
      <c r="D120" s="14" t="s">
        <v>240</v>
      </c>
      <c r="E120" s="11">
        <f>400+500</f>
        <v>900</v>
      </c>
      <c r="F120" s="9">
        <v>1100</v>
      </c>
      <c r="G120" s="118">
        <f t="shared" si="1"/>
        <v>2000</v>
      </c>
      <c r="H120" s="14" t="s">
        <v>240</v>
      </c>
      <c r="I120" s="14" t="s">
        <v>543</v>
      </c>
      <c r="J120" s="15"/>
      <c r="K120" s="15"/>
    </row>
    <row r="121" spans="1:11" s="29" customFormat="1" ht="132">
      <c r="A121" s="15">
        <v>114</v>
      </c>
      <c r="B121" s="27" t="s">
        <v>626</v>
      </c>
      <c r="C121" s="14" t="s">
        <v>279</v>
      </c>
      <c r="D121" s="14" t="s">
        <v>240</v>
      </c>
      <c r="E121" s="11">
        <v>200</v>
      </c>
      <c r="F121" s="11">
        <v>300</v>
      </c>
      <c r="G121" s="118">
        <f t="shared" si="1"/>
        <v>500</v>
      </c>
      <c r="H121" s="14" t="s">
        <v>240</v>
      </c>
      <c r="I121" s="14" t="s">
        <v>543</v>
      </c>
      <c r="J121" s="15"/>
      <c r="K121" s="15"/>
    </row>
    <row r="122" spans="1:11" s="29" customFormat="1" ht="132">
      <c r="A122" s="15">
        <v>115</v>
      </c>
      <c r="B122" s="27" t="s">
        <v>577</v>
      </c>
      <c r="C122" s="14" t="s">
        <v>279</v>
      </c>
      <c r="D122" s="14" t="s">
        <v>240</v>
      </c>
      <c r="E122" s="11">
        <v>200</v>
      </c>
      <c r="F122" s="11">
        <v>300</v>
      </c>
      <c r="G122" s="118">
        <f t="shared" si="1"/>
        <v>500</v>
      </c>
      <c r="H122" s="14" t="s">
        <v>240</v>
      </c>
      <c r="I122" s="14" t="s">
        <v>543</v>
      </c>
      <c r="J122" s="15"/>
      <c r="K122" s="14"/>
    </row>
    <row r="123" spans="1:11" s="29" customFormat="1" ht="134.25" customHeight="1">
      <c r="A123" s="15">
        <v>116</v>
      </c>
      <c r="B123" s="27" t="s">
        <v>627</v>
      </c>
      <c r="C123" s="14" t="s">
        <v>279</v>
      </c>
      <c r="D123" s="14" t="s">
        <v>240</v>
      </c>
      <c r="E123" s="11">
        <v>200</v>
      </c>
      <c r="F123" s="11">
        <v>300</v>
      </c>
      <c r="G123" s="118">
        <f t="shared" si="1"/>
        <v>500</v>
      </c>
      <c r="H123" s="14" t="s">
        <v>240</v>
      </c>
      <c r="I123" s="14" t="s">
        <v>543</v>
      </c>
      <c r="J123" s="15"/>
      <c r="K123" s="14"/>
    </row>
    <row r="124" spans="1:11" s="29" customFormat="1" ht="140.25">
      <c r="A124" s="15">
        <v>117</v>
      </c>
      <c r="B124" s="41" t="s">
        <v>493</v>
      </c>
      <c r="C124" s="14" t="s">
        <v>279</v>
      </c>
      <c r="D124" s="14" t="s">
        <v>240</v>
      </c>
      <c r="E124" s="11">
        <v>0</v>
      </c>
      <c r="F124" s="11">
        <v>200</v>
      </c>
      <c r="G124" s="118">
        <f t="shared" si="1"/>
        <v>200</v>
      </c>
      <c r="H124" s="14" t="s">
        <v>240</v>
      </c>
      <c r="I124" s="14" t="s">
        <v>543</v>
      </c>
      <c r="J124" s="15"/>
      <c r="K124" s="15"/>
    </row>
    <row r="125" spans="1:11" s="29" customFormat="1" ht="108">
      <c r="A125" s="15">
        <v>118</v>
      </c>
      <c r="B125" s="27" t="s">
        <v>494</v>
      </c>
      <c r="C125" s="14" t="s">
        <v>286</v>
      </c>
      <c r="D125" s="14" t="s">
        <v>240</v>
      </c>
      <c r="E125" s="11">
        <f>400+600</f>
        <v>1000</v>
      </c>
      <c r="F125" s="11">
        <v>320</v>
      </c>
      <c r="G125" s="118">
        <f t="shared" si="1"/>
        <v>1320</v>
      </c>
      <c r="H125" s="14" t="s">
        <v>240</v>
      </c>
      <c r="I125" s="14" t="s">
        <v>543</v>
      </c>
      <c r="J125" s="15"/>
      <c r="K125" s="15"/>
    </row>
    <row r="126" spans="1:11" s="29" customFormat="1" ht="38.25">
      <c r="A126" s="15">
        <v>119</v>
      </c>
      <c r="B126" s="75" t="s">
        <v>598</v>
      </c>
      <c r="C126" s="14" t="s">
        <v>287</v>
      </c>
      <c r="D126" s="14" t="s">
        <v>43</v>
      </c>
      <c r="E126" s="11">
        <v>90</v>
      </c>
      <c r="F126" s="11">
        <v>80</v>
      </c>
      <c r="G126" s="118">
        <f t="shared" si="1"/>
        <v>170</v>
      </c>
      <c r="H126" s="14" t="s">
        <v>402</v>
      </c>
      <c r="I126" s="14" t="s">
        <v>532</v>
      </c>
      <c r="J126" s="15"/>
      <c r="K126" s="14"/>
    </row>
    <row r="127" spans="1:11" s="29" customFormat="1" ht="45">
      <c r="A127" s="15">
        <v>120</v>
      </c>
      <c r="B127" s="75" t="s">
        <v>599</v>
      </c>
      <c r="C127" s="14" t="s">
        <v>287</v>
      </c>
      <c r="D127" s="14" t="s">
        <v>43</v>
      </c>
      <c r="E127" s="11">
        <v>0</v>
      </c>
      <c r="F127" s="11">
        <v>20</v>
      </c>
      <c r="G127" s="118">
        <f t="shared" si="1"/>
        <v>20</v>
      </c>
      <c r="H127" s="14" t="s">
        <v>402</v>
      </c>
      <c r="I127" s="14" t="s">
        <v>532</v>
      </c>
      <c r="J127" s="15"/>
      <c r="K127" s="14"/>
    </row>
    <row r="128" spans="1:11" s="29" customFormat="1" ht="78.75" customHeight="1">
      <c r="A128" s="15">
        <v>121</v>
      </c>
      <c r="B128" s="75" t="s">
        <v>600</v>
      </c>
      <c r="C128" s="14" t="s">
        <v>287</v>
      </c>
      <c r="D128" s="14" t="s">
        <v>43</v>
      </c>
      <c r="E128" s="11">
        <v>0</v>
      </c>
      <c r="F128" s="11">
        <v>5</v>
      </c>
      <c r="G128" s="118">
        <f t="shared" si="1"/>
        <v>5</v>
      </c>
      <c r="H128" s="14" t="s">
        <v>402</v>
      </c>
      <c r="I128" s="14" t="s">
        <v>532</v>
      </c>
      <c r="J128" s="15"/>
      <c r="K128" s="14"/>
    </row>
    <row r="129" spans="1:11" s="29" customFormat="1" ht="90">
      <c r="A129" s="15">
        <v>122</v>
      </c>
      <c r="B129" s="75" t="s">
        <v>288</v>
      </c>
      <c r="C129" s="14" t="s">
        <v>287</v>
      </c>
      <c r="D129" s="14" t="s">
        <v>43</v>
      </c>
      <c r="E129" s="11">
        <v>0</v>
      </c>
      <c r="F129" s="11">
        <v>100</v>
      </c>
      <c r="G129" s="118">
        <f t="shared" si="1"/>
        <v>100</v>
      </c>
      <c r="H129" s="14" t="s">
        <v>402</v>
      </c>
      <c r="I129" s="14" t="s">
        <v>532</v>
      </c>
      <c r="J129" s="15"/>
      <c r="K129" s="15"/>
    </row>
    <row r="130" spans="1:11" s="29" customFormat="1" ht="51">
      <c r="A130" s="15">
        <v>123</v>
      </c>
      <c r="B130" s="75" t="s">
        <v>289</v>
      </c>
      <c r="C130" s="14" t="s">
        <v>160</v>
      </c>
      <c r="D130" s="14" t="s">
        <v>159</v>
      </c>
      <c r="E130" s="11">
        <f>100+100</f>
        <v>200</v>
      </c>
      <c r="F130" s="11">
        <v>0</v>
      </c>
      <c r="G130" s="118">
        <f t="shared" si="1"/>
        <v>200</v>
      </c>
      <c r="H130" s="14" t="s">
        <v>240</v>
      </c>
      <c r="I130" s="14" t="s">
        <v>532</v>
      </c>
      <c r="J130" s="15"/>
      <c r="K130" s="15"/>
    </row>
    <row r="131" spans="1:11" s="29" customFormat="1" ht="84">
      <c r="A131" s="15">
        <v>124</v>
      </c>
      <c r="B131" s="27" t="s">
        <v>495</v>
      </c>
      <c r="C131" s="14" t="s">
        <v>291</v>
      </c>
      <c r="D131" s="14" t="s">
        <v>240</v>
      </c>
      <c r="E131" s="11">
        <v>100</v>
      </c>
      <c r="F131" s="11">
        <v>200</v>
      </c>
      <c r="G131" s="118">
        <f t="shared" si="1"/>
        <v>300</v>
      </c>
      <c r="H131" s="14" t="s">
        <v>240</v>
      </c>
      <c r="I131" s="14" t="s">
        <v>543</v>
      </c>
      <c r="J131" s="15"/>
      <c r="K131" s="15"/>
    </row>
    <row r="132" spans="1:11" s="29" customFormat="1" ht="96">
      <c r="A132" s="15">
        <v>125</v>
      </c>
      <c r="B132" s="27" t="s">
        <v>496</v>
      </c>
      <c r="C132" s="14" t="s">
        <v>291</v>
      </c>
      <c r="D132" s="14" t="s">
        <v>240</v>
      </c>
      <c r="E132" s="11">
        <f>150+500</f>
        <v>650</v>
      </c>
      <c r="F132" s="11">
        <v>750</v>
      </c>
      <c r="G132" s="118">
        <f t="shared" si="1"/>
        <v>1400</v>
      </c>
      <c r="H132" s="14" t="s">
        <v>240</v>
      </c>
      <c r="I132" s="14" t="s">
        <v>543</v>
      </c>
      <c r="J132" s="15"/>
      <c r="K132" s="15"/>
    </row>
    <row r="133" spans="1:11" s="29" customFormat="1" ht="144">
      <c r="A133" s="15">
        <v>126</v>
      </c>
      <c r="B133" s="27" t="s">
        <v>497</v>
      </c>
      <c r="C133" s="14" t="s">
        <v>291</v>
      </c>
      <c r="D133" s="14" t="s">
        <v>240</v>
      </c>
      <c r="E133" s="11">
        <v>100</v>
      </c>
      <c r="F133" s="11">
        <v>600</v>
      </c>
      <c r="G133" s="118">
        <f t="shared" si="1"/>
        <v>700</v>
      </c>
      <c r="H133" s="14" t="s">
        <v>240</v>
      </c>
      <c r="I133" s="14" t="s">
        <v>543</v>
      </c>
      <c r="J133" s="15"/>
      <c r="K133" s="15"/>
    </row>
    <row r="134" spans="1:11" s="29" customFormat="1" ht="144">
      <c r="A134" s="15">
        <v>127</v>
      </c>
      <c r="B134" s="27" t="s">
        <v>498</v>
      </c>
      <c r="C134" s="14" t="s">
        <v>291</v>
      </c>
      <c r="D134" s="14" t="s">
        <v>240</v>
      </c>
      <c r="E134" s="11">
        <f>700+350</f>
        <v>1050</v>
      </c>
      <c r="F134" s="11">
        <v>800</v>
      </c>
      <c r="G134" s="118">
        <f t="shared" si="1"/>
        <v>1850</v>
      </c>
      <c r="H134" s="14" t="s">
        <v>240</v>
      </c>
      <c r="I134" s="14" t="s">
        <v>543</v>
      </c>
      <c r="J134" s="15"/>
      <c r="K134" s="15"/>
    </row>
    <row r="135" spans="1:11" s="29" customFormat="1" ht="132">
      <c r="A135" s="15">
        <v>128</v>
      </c>
      <c r="B135" s="27" t="s">
        <v>499</v>
      </c>
      <c r="C135" s="14" t="s">
        <v>292</v>
      </c>
      <c r="D135" s="14" t="s">
        <v>240</v>
      </c>
      <c r="E135" s="11">
        <f>500+600</f>
        <v>1100</v>
      </c>
      <c r="F135" s="11">
        <v>800</v>
      </c>
      <c r="G135" s="118">
        <f t="shared" si="1"/>
        <v>1900</v>
      </c>
      <c r="H135" s="14" t="s">
        <v>240</v>
      </c>
      <c r="I135" s="14" t="s">
        <v>543</v>
      </c>
      <c r="J135" s="15"/>
      <c r="K135" s="15"/>
    </row>
    <row r="136" spans="1:11" s="29" customFormat="1" ht="127.5">
      <c r="A136" s="15">
        <v>129</v>
      </c>
      <c r="B136" s="27" t="s">
        <v>500</v>
      </c>
      <c r="C136" s="14" t="s">
        <v>292</v>
      </c>
      <c r="D136" s="14" t="s">
        <v>240</v>
      </c>
      <c r="E136" s="11">
        <f>100+200</f>
        <v>300</v>
      </c>
      <c r="F136" s="11">
        <v>350</v>
      </c>
      <c r="G136" s="118">
        <f aca="true" t="shared" si="2" ref="G136:G189">SUM(E136:F136)</f>
        <v>650</v>
      </c>
      <c r="H136" s="14" t="s">
        <v>240</v>
      </c>
      <c r="I136" s="14" t="s">
        <v>543</v>
      </c>
      <c r="J136" s="15"/>
      <c r="K136" s="15"/>
    </row>
    <row r="137" spans="1:11" s="29" customFormat="1" ht="99" customHeight="1">
      <c r="A137" s="15">
        <v>130</v>
      </c>
      <c r="B137" s="27" t="s">
        <v>501</v>
      </c>
      <c r="C137" s="14" t="s">
        <v>295</v>
      </c>
      <c r="D137" s="14" t="s">
        <v>240</v>
      </c>
      <c r="E137" s="11">
        <f>50+160</f>
        <v>210</v>
      </c>
      <c r="F137" s="11">
        <v>480</v>
      </c>
      <c r="G137" s="118">
        <f t="shared" si="2"/>
        <v>690</v>
      </c>
      <c r="H137" s="14" t="s">
        <v>240</v>
      </c>
      <c r="I137" s="14" t="s">
        <v>543</v>
      </c>
      <c r="J137" s="15"/>
      <c r="K137" s="15"/>
    </row>
    <row r="138" spans="1:11" s="29" customFormat="1" ht="88.5" customHeight="1">
      <c r="A138" s="15">
        <v>131</v>
      </c>
      <c r="B138" s="27" t="s">
        <v>502</v>
      </c>
      <c r="C138" s="14" t="s">
        <v>299</v>
      </c>
      <c r="D138" s="14" t="s">
        <v>240</v>
      </c>
      <c r="E138" s="11">
        <v>100</v>
      </c>
      <c r="F138" s="11">
        <v>100</v>
      </c>
      <c r="G138" s="118">
        <f t="shared" si="2"/>
        <v>200</v>
      </c>
      <c r="H138" s="14" t="s">
        <v>240</v>
      </c>
      <c r="I138" s="14" t="s">
        <v>543</v>
      </c>
      <c r="J138" s="15"/>
      <c r="K138" s="15"/>
    </row>
    <row r="139" spans="1:11" s="29" customFormat="1" ht="93" customHeight="1">
      <c r="A139" s="15">
        <v>132</v>
      </c>
      <c r="B139" s="27" t="s">
        <v>503</v>
      </c>
      <c r="C139" s="14" t="s">
        <v>299</v>
      </c>
      <c r="D139" s="14" t="s">
        <v>240</v>
      </c>
      <c r="E139" s="11">
        <f>200+40</f>
        <v>240</v>
      </c>
      <c r="F139" s="11">
        <v>100</v>
      </c>
      <c r="G139" s="118">
        <f t="shared" si="2"/>
        <v>340</v>
      </c>
      <c r="H139" s="14" t="s">
        <v>240</v>
      </c>
      <c r="I139" s="14" t="s">
        <v>543</v>
      </c>
      <c r="J139" s="15"/>
      <c r="K139" s="15"/>
    </row>
    <row r="140" spans="1:11" s="29" customFormat="1" ht="140.25">
      <c r="A140" s="15">
        <v>133</v>
      </c>
      <c r="B140" s="27" t="s">
        <v>504</v>
      </c>
      <c r="C140" s="14" t="s">
        <v>299</v>
      </c>
      <c r="D140" s="14" t="s">
        <v>240</v>
      </c>
      <c r="E140" s="11">
        <v>150</v>
      </c>
      <c r="F140" s="11">
        <v>0</v>
      </c>
      <c r="G140" s="118">
        <f t="shared" si="2"/>
        <v>150</v>
      </c>
      <c r="H140" s="14" t="s">
        <v>240</v>
      </c>
      <c r="I140" s="14" t="s">
        <v>543</v>
      </c>
      <c r="J140" s="15"/>
      <c r="K140" s="15"/>
    </row>
    <row r="141" spans="1:11" s="29" customFormat="1" ht="80.25" customHeight="1">
      <c r="A141" s="15">
        <v>134</v>
      </c>
      <c r="B141" s="27" t="s">
        <v>554</v>
      </c>
      <c r="C141" s="14" t="s">
        <v>303</v>
      </c>
      <c r="D141" s="14" t="s">
        <v>240</v>
      </c>
      <c r="E141" s="11">
        <f>1300+500</f>
        <v>1800</v>
      </c>
      <c r="F141" s="9">
        <v>1000</v>
      </c>
      <c r="G141" s="118">
        <f t="shared" si="2"/>
        <v>2800</v>
      </c>
      <c r="H141" s="14" t="s">
        <v>240</v>
      </c>
      <c r="I141" s="14" t="s">
        <v>543</v>
      </c>
      <c r="J141" s="15"/>
      <c r="K141" s="15"/>
    </row>
    <row r="142" spans="1:11" s="29" customFormat="1" ht="78" customHeight="1">
      <c r="A142" s="15">
        <v>135</v>
      </c>
      <c r="B142" s="27" t="s">
        <v>578</v>
      </c>
      <c r="C142" s="14" t="s">
        <v>303</v>
      </c>
      <c r="D142" s="14" t="s">
        <v>240</v>
      </c>
      <c r="E142" s="11"/>
      <c r="F142" s="9">
        <v>800</v>
      </c>
      <c r="G142" s="118">
        <f t="shared" si="2"/>
        <v>800</v>
      </c>
      <c r="H142" s="14" t="s">
        <v>240</v>
      </c>
      <c r="I142" s="14" t="s">
        <v>543</v>
      </c>
      <c r="J142" s="15"/>
      <c r="K142" s="15"/>
    </row>
    <row r="143" spans="1:11" s="29" customFormat="1" ht="76.5">
      <c r="A143" s="15">
        <v>136</v>
      </c>
      <c r="B143" s="27" t="s">
        <v>505</v>
      </c>
      <c r="C143" s="14" t="s">
        <v>303</v>
      </c>
      <c r="D143" s="14" t="s">
        <v>240</v>
      </c>
      <c r="E143" s="11">
        <f>300+200</f>
        <v>500</v>
      </c>
      <c r="F143" s="9">
        <v>2000</v>
      </c>
      <c r="G143" s="118">
        <f t="shared" si="2"/>
        <v>2500</v>
      </c>
      <c r="H143" s="14" t="s">
        <v>240</v>
      </c>
      <c r="I143" s="14" t="s">
        <v>543</v>
      </c>
      <c r="J143" s="15"/>
      <c r="K143" s="15"/>
    </row>
    <row r="144" spans="1:11" s="29" customFormat="1" ht="84">
      <c r="A144" s="15">
        <v>137</v>
      </c>
      <c r="B144" s="27" t="s">
        <v>579</v>
      </c>
      <c r="C144" s="14" t="s">
        <v>303</v>
      </c>
      <c r="D144" s="14" t="s">
        <v>240</v>
      </c>
      <c r="E144" s="11">
        <f>1200+1200</f>
        <v>2400</v>
      </c>
      <c r="F144" s="9">
        <v>4000</v>
      </c>
      <c r="G144" s="118">
        <f t="shared" si="2"/>
        <v>6400</v>
      </c>
      <c r="H144" s="14" t="s">
        <v>240</v>
      </c>
      <c r="I144" s="14" t="s">
        <v>543</v>
      </c>
      <c r="J144" s="15"/>
      <c r="K144" s="15"/>
    </row>
    <row r="145" spans="1:11" s="29" customFormat="1" ht="84" customHeight="1">
      <c r="A145" s="15">
        <v>138</v>
      </c>
      <c r="B145" s="27" t="s">
        <v>506</v>
      </c>
      <c r="C145" s="14" t="s">
        <v>307</v>
      </c>
      <c r="D145" s="14" t="s">
        <v>240</v>
      </c>
      <c r="E145" s="11">
        <f>3300+2000</f>
        <v>5300</v>
      </c>
      <c r="F145" s="9">
        <v>1700</v>
      </c>
      <c r="G145" s="118">
        <f t="shared" si="2"/>
        <v>7000</v>
      </c>
      <c r="H145" s="14" t="s">
        <v>240</v>
      </c>
      <c r="I145" s="14" t="s">
        <v>543</v>
      </c>
      <c r="J145" s="15"/>
      <c r="K145" s="15"/>
    </row>
    <row r="146" spans="1:11" s="29" customFormat="1" ht="89.25">
      <c r="A146" s="15">
        <v>139</v>
      </c>
      <c r="B146" s="27" t="s">
        <v>507</v>
      </c>
      <c r="C146" s="14" t="s">
        <v>309</v>
      </c>
      <c r="D146" s="14" t="s">
        <v>240</v>
      </c>
      <c r="E146" s="11">
        <v>200</v>
      </c>
      <c r="F146" s="11">
        <v>0</v>
      </c>
      <c r="G146" s="118">
        <f t="shared" si="2"/>
        <v>200</v>
      </c>
      <c r="H146" s="14" t="s">
        <v>240</v>
      </c>
      <c r="I146" s="14" t="s">
        <v>543</v>
      </c>
      <c r="J146" s="15"/>
      <c r="K146" s="15"/>
    </row>
    <row r="147" spans="1:11" s="29" customFormat="1" ht="108">
      <c r="A147" s="15">
        <v>140</v>
      </c>
      <c r="B147" s="27" t="s">
        <v>508</v>
      </c>
      <c r="C147" s="14" t="s">
        <v>311</v>
      </c>
      <c r="D147" s="14" t="s">
        <v>240</v>
      </c>
      <c r="E147" s="11">
        <f>100+50</f>
        <v>150</v>
      </c>
      <c r="F147" s="11">
        <v>180</v>
      </c>
      <c r="G147" s="118">
        <f t="shared" si="2"/>
        <v>330</v>
      </c>
      <c r="H147" s="14" t="s">
        <v>240</v>
      </c>
      <c r="I147" s="14" t="s">
        <v>543</v>
      </c>
      <c r="J147" s="15"/>
      <c r="K147" s="15"/>
    </row>
    <row r="148" spans="1:11" s="29" customFormat="1" ht="96">
      <c r="A148" s="15">
        <v>141</v>
      </c>
      <c r="B148" s="27" t="s">
        <v>610</v>
      </c>
      <c r="C148" s="14" t="s">
        <v>313</v>
      </c>
      <c r="D148" s="14" t="s">
        <v>169</v>
      </c>
      <c r="E148" s="11">
        <v>0</v>
      </c>
      <c r="F148" s="11">
        <v>60</v>
      </c>
      <c r="G148" s="118">
        <f t="shared" si="2"/>
        <v>60</v>
      </c>
      <c r="H148" s="14" t="s">
        <v>390</v>
      </c>
      <c r="I148" s="14" t="s">
        <v>539</v>
      </c>
      <c r="J148" s="15"/>
      <c r="K148" s="15"/>
    </row>
    <row r="149" spans="1:11" s="29" customFormat="1" ht="96">
      <c r="A149" s="15">
        <v>142</v>
      </c>
      <c r="B149" s="27" t="s">
        <v>612</v>
      </c>
      <c r="C149" s="14" t="s">
        <v>313</v>
      </c>
      <c r="D149" s="14" t="s">
        <v>169</v>
      </c>
      <c r="E149" s="11"/>
      <c r="F149" s="11">
        <v>30</v>
      </c>
      <c r="G149" s="118">
        <f t="shared" si="2"/>
        <v>30</v>
      </c>
      <c r="H149" s="14" t="s">
        <v>390</v>
      </c>
      <c r="I149" s="14" t="s">
        <v>539</v>
      </c>
      <c r="J149" s="15"/>
      <c r="K149" s="15"/>
    </row>
    <row r="150" spans="1:11" s="29" customFormat="1" ht="88.5" customHeight="1">
      <c r="A150" s="15">
        <v>143</v>
      </c>
      <c r="B150" s="27" t="s">
        <v>611</v>
      </c>
      <c r="C150" s="14" t="s">
        <v>316</v>
      </c>
      <c r="D150" s="14" t="s">
        <v>44</v>
      </c>
      <c r="E150" s="11">
        <v>0</v>
      </c>
      <c r="F150" s="11">
        <v>60</v>
      </c>
      <c r="G150" s="118">
        <f t="shared" si="2"/>
        <v>60</v>
      </c>
      <c r="H150" s="14" t="s">
        <v>315</v>
      </c>
      <c r="I150" s="14" t="s">
        <v>546</v>
      </c>
      <c r="J150" s="15"/>
      <c r="K150" s="96"/>
    </row>
    <row r="151" spans="1:11" ht="79.5" customHeight="1">
      <c r="A151" s="15">
        <v>144</v>
      </c>
      <c r="B151" s="27" t="s">
        <v>601</v>
      </c>
      <c r="C151" s="14" t="s">
        <v>371</v>
      </c>
      <c r="D151" s="14" t="s">
        <v>80</v>
      </c>
      <c r="E151" s="11">
        <v>200</v>
      </c>
      <c r="F151" s="17"/>
      <c r="G151" s="118">
        <f t="shared" si="2"/>
        <v>200</v>
      </c>
      <c r="H151" s="14" t="s">
        <v>420</v>
      </c>
      <c r="I151" s="14" t="s">
        <v>543</v>
      </c>
      <c r="J151" s="68"/>
      <c r="K151" s="96"/>
    </row>
    <row r="152" spans="1:11" s="29" customFormat="1" ht="100.5" customHeight="1">
      <c r="A152" s="15">
        <v>145</v>
      </c>
      <c r="B152" s="27" t="s">
        <v>509</v>
      </c>
      <c r="C152" s="14" t="s">
        <v>318</v>
      </c>
      <c r="D152" s="14" t="s">
        <v>240</v>
      </c>
      <c r="E152" s="11">
        <f>200+500</f>
        <v>700</v>
      </c>
      <c r="F152" s="11">
        <v>0</v>
      </c>
      <c r="G152" s="118">
        <f t="shared" si="2"/>
        <v>700</v>
      </c>
      <c r="H152" s="14" t="s">
        <v>240</v>
      </c>
      <c r="I152" s="14" t="s">
        <v>543</v>
      </c>
      <c r="J152" s="15"/>
      <c r="K152" s="15"/>
    </row>
    <row r="153" spans="1:11" s="29" customFormat="1" ht="72">
      <c r="A153" s="15">
        <v>146</v>
      </c>
      <c r="B153" s="27" t="s">
        <v>319</v>
      </c>
      <c r="C153" s="14" t="s">
        <v>321</v>
      </c>
      <c r="D153" s="14" t="s">
        <v>45</v>
      </c>
      <c r="E153" s="11">
        <v>0</v>
      </c>
      <c r="F153" s="11">
        <v>10</v>
      </c>
      <c r="G153" s="118">
        <f t="shared" si="2"/>
        <v>10</v>
      </c>
      <c r="H153" s="14" t="s">
        <v>320</v>
      </c>
      <c r="I153" s="14" t="s">
        <v>546</v>
      </c>
      <c r="J153" s="15"/>
      <c r="K153" s="15"/>
    </row>
    <row r="154" spans="1:11" s="29" customFormat="1" ht="51">
      <c r="A154" s="15">
        <v>147</v>
      </c>
      <c r="B154" s="27" t="s">
        <v>322</v>
      </c>
      <c r="C154" s="14" t="s">
        <v>321</v>
      </c>
      <c r="D154" s="14" t="s">
        <v>46</v>
      </c>
      <c r="E154" s="11">
        <v>0</v>
      </c>
      <c r="F154" s="11">
        <v>100</v>
      </c>
      <c r="G154" s="118">
        <f t="shared" si="2"/>
        <v>100</v>
      </c>
      <c r="H154" s="14" t="s">
        <v>320</v>
      </c>
      <c r="I154" s="14" t="s">
        <v>546</v>
      </c>
      <c r="J154" s="15"/>
      <c r="K154" s="15"/>
    </row>
    <row r="155" spans="1:11" s="29" customFormat="1" ht="72">
      <c r="A155" s="15">
        <v>148</v>
      </c>
      <c r="B155" s="27" t="s">
        <v>323</v>
      </c>
      <c r="C155" s="14" t="s">
        <v>324</v>
      </c>
      <c r="D155" s="14" t="s">
        <v>47</v>
      </c>
      <c r="E155" s="11">
        <v>0</v>
      </c>
      <c r="F155" s="11">
        <v>100</v>
      </c>
      <c r="G155" s="118">
        <f t="shared" si="2"/>
        <v>100</v>
      </c>
      <c r="H155" s="14" t="s">
        <v>320</v>
      </c>
      <c r="I155" s="14" t="s">
        <v>546</v>
      </c>
      <c r="J155" s="15"/>
      <c r="K155" s="15"/>
    </row>
    <row r="156" spans="1:11" s="29" customFormat="1" ht="51">
      <c r="A156" s="15">
        <v>149</v>
      </c>
      <c r="B156" s="27" t="s">
        <v>325</v>
      </c>
      <c r="C156" s="14" t="s">
        <v>326</v>
      </c>
      <c r="D156" s="14" t="s">
        <v>48</v>
      </c>
      <c r="E156" s="11">
        <v>0</v>
      </c>
      <c r="F156" s="11">
        <v>100</v>
      </c>
      <c r="G156" s="118">
        <f t="shared" si="2"/>
        <v>100</v>
      </c>
      <c r="H156" s="14" t="s">
        <v>320</v>
      </c>
      <c r="I156" s="14" t="s">
        <v>546</v>
      </c>
      <c r="J156" s="15"/>
      <c r="K156" s="15"/>
    </row>
    <row r="157" spans="1:11" s="29" customFormat="1" ht="93" customHeight="1">
      <c r="A157" s="15">
        <v>150</v>
      </c>
      <c r="B157" s="41" t="s">
        <v>550</v>
      </c>
      <c r="C157" s="15" t="s">
        <v>126</v>
      </c>
      <c r="D157" s="14" t="s">
        <v>240</v>
      </c>
      <c r="E157" s="11">
        <v>100</v>
      </c>
      <c r="F157" s="11">
        <v>100</v>
      </c>
      <c r="G157" s="118">
        <f t="shared" si="2"/>
        <v>200</v>
      </c>
      <c r="H157" s="14" t="s">
        <v>240</v>
      </c>
      <c r="I157" s="14" t="s">
        <v>543</v>
      </c>
      <c r="J157" s="15"/>
      <c r="K157" s="15"/>
    </row>
    <row r="158" spans="1:11" s="29" customFormat="1" ht="93" customHeight="1">
      <c r="A158" s="15">
        <v>151</v>
      </c>
      <c r="B158" s="41" t="s">
        <v>551</v>
      </c>
      <c r="C158" s="15" t="s">
        <v>126</v>
      </c>
      <c r="D158" s="14" t="s">
        <v>240</v>
      </c>
      <c r="E158" s="11">
        <v>100</v>
      </c>
      <c r="F158" s="11">
        <v>100</v>
      </c>
      <c r="G158" s="118">
        <f t="shared" si="2"/>
        <v>200</v>
      </c>
      <c r="H158" s="14" t="s">
        <v>240</v>
      </c>
      <c r="I158" s="14" t="s">
        <v>543</v>
      </c>
      <c r="J158" s="15"/>
      <c r="K158" s="15"/>
    </row>
    <row r="159" spans="1:11" s="29" customFormat="1" ht="63.75">
      <c r="A159" s="15">
        <v>152</v>
      </c>
      <c r="B159" s="27" t="s">
        <v>328</v>
      </c>
      <c r="C159" s="14" t="s">
        <v>609</v>
      </c>
      <c r="D159" s="14" t="s">
        <v>240</v>
      </c>
      <c r="E159" s="11">
        <v>450</v>
      </c>
      <c r="F159" s="11">
        <v>0</v>
      </c>
      <c r="G159" s="118">
        <f t="shared" si="2"/>
        <v>450</v>
      </c>
      <c r="H159" s="14" t="s">
        <v>240</v>
      </c>
      <c r="I159" s="14" t="s">
        <v>543</v>
      </c>
      <c r="J159" s="15"/>
      <c r="K159" s="14"/>
    </row>
    <row r="160" spans="1:11" s="29" customFormat="1" ht="61.5" customHeight="1">
      <c r="A160" s="15">
        <v>153</v>
      </c>
      <c r="B160" s="27" t="s">
        <v>351</v>
      </c>
      <c r="C160" s="14" t="s">
        <v>352</v>
      </c>
      <c r="D160" s="14" t="s">
        <v>352</v>
      </c>
      <c r="E160" s="11">
        <v>1200</v>
      </c>
      <c r="F160" s="11">
        <v>0</v>
      </c>
      <c r="G160" s="118">
        <f t="shared" si="2"/>
        <v>1200</v>
      </c>
      <c r="H160" s="14" t="s">
        <v>418</v>
      </c>
      <c r="I160" s="14" t="s">
        <v>539</v>
      </c>
      <c r="J160" s="15"/>
      <c r="K160" s="15"/>
    </row>
    <row r="161" spans="1:11" s="29" customFormat="1" ht="53.25" customHeight="1">
      <c r="A161" s="15">
        <v>154</v>
      </c>
      <c r="B161" s="27" t="s">
        <v>353</v>
      </c>
      <c r="C161" s="14" t="s">
        <v>354</v>
      </c>
      <c r="D161" s="14" t="s">
        <v>217</v>
      </c>
      <c r="E161" s="11">
        <v>300</v>
      </c>
      <c r="F161" s="11">
        <v>0</v>
      </c>
      <c r="G161" s="118">
        <f t="shared" si="2"/>
        <v>300</v>
      </c>
      <c r="H161" s="14" t="s">
        <v>424</v>
      </c>
      <c r="I161" s="14" t="s">
        <v>539</v>
      </c>
      <c r="J161" s="15"/>
      <c r="K161" s="15"/>
    </row>
    <row r="162" spans="1:11" s="29" customFormat="1" ht="57.75" customHeight="1">
      <c r="A162" s="15">
        <v>155</v>
      </c>
      <c r="B162" s="27" t="s">
        <v>355</v>
      </c>
      <c r="C162" s="14" t="s">
        <v>356</v>
      </c>
      <c r="D162" s="14" t="s">
        <v>59</v>
      </c>
      <c r="E162" s="11">
        <v>30</v>
      </c>
      <c r="F162" s="11">
        <v>0</v>
      </c>
      <c r="G162" s="118">
        <f t="shared" si="2"/>
        <v>30</v>
      </c>
      <c r="H162" s="14" t="s">
        <v>425</v>
      </c>
      <c r="I162" s="14" t="s">
        <v>539</v>
      </c>
      <c r="J162" s="15"/>
      <c r="K162" s="15"/>
    </row>
    <row r="163" spans="1:11" ht="38.25">
      <c r="A163" s="15">
        <v>156</v>
      </c>
      <c r="B163" s="27" t="s">
        <v>355</v>
      </c>
      <c r="C163" s="14" t="s">
        <v>377</v>
      </c>
      <c r="D163" s="14" t="s">
        <v>378</v>
      </c>
      <c r="E163" s="11">
        <v>80</v>
      </c>
      <c r="F163" s="53"/>
      <c r="G163" s="118">
        <f t="shared" si="2"/>
        <v>80</v>
      </c>
      <c r="H163" s="14" t="s">
        <v>437</v>
      </c>
      <c r="I163" s="14" t="s">
        <v>541</v>
      </c>
      <c r="J163" s="68"/>
      <c r="K163" s="68"/>
    </row>
    <row r="164" spans="1:11" s="29" customFormat="1" ht="51">
      <c r="A164" s="15">
        <v>157</v>
      </c>
      <c r="B164" s="27" t="s">
        <v>357</v>
      </c>
      <c r="C164" s="14" t="s">
        <v>358</v>
      </c>
      <c r="D164" s="14" t="s">
        <v>60</v>
      </c>
      <c r="E164" s="11">
        <f>650+2000</f>
        <v>2650</v>
      </c>
      <c r="F164" s="11">
        <v>0</v>
      </c>
      <c r="G164" s="118">
        <f t="shared" si="2"/>
        <v>2650</v>
      </c>
      <c r="H164" s="14" t="s">
        <v>426</v>
      </c>
      <c r="I164" s="14" t="s">
        <v>539</v>
      </c>
      <c r="J164" s="15"/>
      <c r="K164" s="15"/>
    </row>
    <row r="165" spans="1:11" s="29" customFormat="1" ht="50.25" customHeight="1">
      <c r="A165" s="15">
        <v>158</v>
      </c>
      <c r="B165" s="27" t="s">
        <v>359</v>
      </c>
      <c r="C165" s="15" t="s">
        <v>360</v>
      </c>
      <c r="D165" s="14" t="s">
        <v>61</v>
      </c>
      <c r="E165" s="11">
        <v>80</v>
      </c>
      <c r="F165" s="11">
        <v>0</v>
      </c>
      <c r="G165" s="118">
        <f t="shared" si="2"/>
        <v>80</v>
      </c>
      <c r="H165" s="14" t="s">
        <v>427</v>
      </c>
      <c r="I165" s="14" t="s">
        <v>539</v>
      </c>
      <c r="J165" s="15"/>
      <c r="K165" s="15"/>
    </row>
    <row r="166" spans="1:11" s="29" customFormat="1" ht="108">
      <c r="A166" s="15">
        <v>159</v>
      </c>
      <c r="B166" s="27" t="s">
        <v>0</v>
      </c>
      <c r="C166" s="44" t="s">
        <v>271</v>
      </c>
      <c r="D166" s="44" t="s">
        <v>240</v>
      </c>
      <c r="E166" s="45">
        <v>200</v>
      </c>
      <c r="F166" s="12">
        <v>100</v>
      </c>
      <c r="G166" s="118">
        <f t="shared" si="2"/>
        <v>300</v>
      </c>
      <c r="H166" s="44" t="s">
        <v>240</v>
      </c>
      <c r="I166" s="44" t="s">
        <v>543</v>
      </c>
      <c r="J166" s="15"/>
      <c r="K166" s="15"/>
    </row>
    <row r="167" spans="1:11" s="29" customFormat="1" ht="24">
      <c r="A167" s="15">
        <v>160</v>
      </c>
      <c r="B167" s="67" t="s">
        <v>520</v>
      </c>
      <c r="C167" s="76" t="s">
        <v>126</v>
      </c>
      <c r="D167" s="44" t="s">
        <v>240</v>
      </c>
      <c r="E167" s="45">
        <v>100</v>
      </c>
      <c r="F167" s="12">
        <v>120</v>
      </c>
      <c r="G167" s="118">
        <f t="shared" si="2"/>
        <v>220</v>
      </c>
      <c r="H167" s="44" t="s">
        <v>240</v>
      </c>
      <c r="I167" s="44" t="s">
        <v>543</v>
      </c>
      <c r="J167" s="15"/>
      <c r="K167" s="15"/>
    </row>
    <row r="168" spans="1:11" s="29" customFormat="1" ht="72">
      <c r="A168" s="15">
        <v>161</v>
      </c>
      <c r="B168" s="27" t="s">
        <v>1</v>
      </c>
      <c r="C168" s="76" t="s">
        <v>126</v>
      </c>
      <c r="D168" s="44" t="s">
        <v>240</v>
      </c>
      <c r="E168" s="45">
        <v>0</v>
      </c>
      <c r="F168" s="12">
        <v>200</v>
      </c>
      <c r="G168" s="118">
        <f t="shared" si="2"/>
        <v>200</v>
      </c>
      <c r="H168" s="44" t="s">
        <v>240</v>
      </c>
      <c r="I168" s="44" t="s">
        <v>543</v>
      </c>
      <c r="J168" s="15"/>
      <c r="K168" s="15"/>
    </row>
    <row r="169" spans="1:11" s="29" customFormat="1" ht="57" customHeight="1">
      <c r="A169" s="15">
        <v>162</v>
      </c>
      <c r="B169" s="27" t="s">
        <v>365</v>
      </c>
      <c r="C169" s="44" t="s">
        <v>2</v>
      </c>
      <c r="D169" s="44" t="s">
        <v>170</v>
      </c>
      <c r="E169" s="45">
        <v>0</v>
      </c>
      <c r="F169" s="12">
        <v>280</v>
      </c>
      <c r="G169" s="118">
        <f t="shared" si="2"/>
        <v>280</v>
      </c>
      <c r="H169" s="44" t="s">
        <v>402</v>
      </c>
      <c r="I169" s="44" t="s">
        <v>541</v>
      </c>
      <c r="J169" s="15"/>
      <c r="K169" s="15"/>
    </row>
    <row r="170" spans="1:11" s="29" customFormat="1" ht="48">
      <c r="A170" s="15">
        <v>163</v>
      </c>
      <c r="B170" s="43" t="s">
        <v>3</v>
      </c>
      <c r="C170" s="44" t="s">
        <v>4</v>
      </c>
      <c r="D170" s="44" t="s">
        <v>62</v>
      </c>
      <c r="E170" s="45">
        <v>0</v>
      </c>
      <c r="F170" s="12">
        <v>10</v>
      </c>
      <c r="G170" s="118">
        <f t="shared" si="2"/>
        <v>10</v>
      </c>
      <c r="H170" s="44" t="s">
        <v>417</v>
      </c>
      <c r="I170" s="44" t="s">
        <v>541</v>
      </c>
      <c r="J170" s="15"/>
      <c r="K170" s="15"/>
    </row>
    <row r="171" spans="1:11" s="29" customFormat="1" ht="54.75" customHeight="1">
      <c r="A171" s="15">
        <v>164</v>
      </c>
      <c r="B171" s="43" t="s">
        <v>521</v>
      </c>
      <c r="C171" s="44" t="s">
        <v>429</v>
      </c>
      <c r="D171" s="44" t="s">
        <v>162</v>
      </c>
      <c r="E171" s="45">
        <v>50</v>
      </c>
      <c r="F171" s="12">
        <v>0</v>
      </c>
      <c r="G171" s="118">
        <f t="shared" si="2"/>
        <v>50</v>
      </c>
      <c r="H171" s="44" t="s">
        <v>428</v>
      </c>
      <c r="I171" s="44" t="s">
        <v>541</v>
      </c>
      <c r="J171" s="15"/>
      <c r="K171" s="15"/>
    </row>
    <row r="172" spans="1:11" s="29" customFormat="1" ht="80.25" customHeight="1">
      <c r="A172" s="15">
        <v>165</v>
      </c>
      <c r="B172" s="43" t="s">
        <v>93</v>
      </c>
      <c r="C172" s="76" t="s">
        <v>126</v>
      </c>
      <c r="D172" s="44" t="s">
        <v>240</v>
      </c>
      <c r="E172" s="45">
        <v>0</v>
      </c>
      <c r="F172" s="12">
        <v>300</v>
      </c>
      <c r="G172" s="118">
        <f t="shared" si="2"/>
        <v>300</v>
      </c>
      <c r="H172" s="44" t="s">
        <v>240</v>
      </c>
      <c r="I172" s="44" t="s">
        <v>543</v>
      </c>
      <c r="J172" s="15"/>
      <c r="K172" s="14"/>
    </row>
    <row r="173" spans="1:11" ht="63.75" customHeight="1">
      <c r="A173" s="15">
        <v>166</v>
      </c>
      <c r="B173" s="36" t="s">
        <v>298</v>
      </c>
      <c r="C173" s="14" t="s">
        <v>111</v>
      </c>
      <c r="D173" s="14" t="s">
        <v>430</v>
      </c>
      <c r="E173" s="77">
        <v>0</v>
      </c>
      <c r="F173" s="38">
        <v>800</v>
      </c>
      <c r="G173" s="118">
        <f t="shared" si="2"/>
        <v>800</v>
      </c>
      <c r="H173" s="14" t="s">
        <v>418</v>
      </c>
      <c r="I173" s="44" t="s">
        <v>541</v>
      </c>
      <c r="J173" s="68"/>
      <c r="K173" s="68"/>
    </row>
    <row r="174" spans="1:11" ht="63.75" customHeight="1">
      <c r="A174" s="15">
        <v>167</v>
      </c>
      <c r="B174" s="36" t="s">
        <v>298</v>
      </c>
      <c r="C174" s="14" t="s">
        <v>163</v>
      </c>
      <c r="D174" s="14" t="s">
        <v>431</v>
      </c>
      <c r="E174" s="77">
        <v>0</v>
      </c>
      <c r="F174" s="38">
        <v>200</v>
      </c>
      <c r="G174" s="118">
        <f t="shared" si="2"/>
        <v>200</v>
      </c>
      <c r="H174" s="14" t="s">
        <v>418</v>
      </c>
      <c r="I174" s="44" t="s">
        <v>541</v>
      </c>
      <c r="J174" s="68"/>
      <c r="K174" s="68"/>
    </row>
    <row r="175" spans="1:11" ht="87" customHeight="1">
      <c r="A175" s="15">
        <v>168</v>
      </c>
      <c r="B175" s="27" t="s">
        <v>247</v>
      </c>
      <c r="C175" s="14" t="s">
        <v>248</v>
      </c>
      <c r="D175" s="14" t="s">
        <v>361</v>
      </c>
      <c r="E175" s="11">
        <v>0</v>
      </c>
      <c r="F175" s="11">
        <v>30</v>
      </c>
      <c r="G175" s="118">
        <f t="shared" si="2"/>
        <v>30</v>
      </c>
      <c r="H175" s="14" t="s">
        <v>432</v>
      </c>
      <c r="I175" s="44" t="s">
        <v>541</v>
      </c>
      <c r="J175" s="68"/>
      <c r="K175" s="68"/>
    </row>
    <row r="176" spans="1:11" ht="86.25" customHeight="1">
      <c r="A176" s="15">
        <v>169</v>
      </c>
      <c r="B176" s="41" t="s">
        <v>239</v>
      </c>
      <c r="C176" s="14" t="s">
        <v>290</v>
      </c>
      <c r="D176" s="14" t="s">
        <v>71</v>
      </c>
      <c r="E176" s="11">
        <v>0</v>
      </c>
      <c r="F176" s="11">
        <v>100</v>
      </c>
      <c r="G176" s="118">
        <f t="shared" si="2"/>
        <v>100</v>
      </c>
      <c r="H176" s="14" t="s">
        <v>402</v>
      </c>
      <c r="I176" s="44" t="s">
        <v>541</v>
      </c>
      <c r="J176" s="68"/>
      <c r="K176" s="68"/>
    </row>
    <row r="177" spans="1:11" ht="86.25" customHeight="1">
      <c r="A177" s="15">
        <v>170</v>
      </c>
      <c r="B177" s="27" t="s">
        <v>75</v>
      </c>
      <c r="C177" s="14" t="s">
        <v>164</v>
      </c>
      <c r="D177" s="14" t="s">
        <v>240</v>
      </c>
      <c r="E177" s="11">
        <v>0</v>
      </c>
      <c r="F177" s="11">
        <v>200</v>
      </c>
      <c r="G177" s="118">
        <f t="shared" si="2"/>
        <v>200</v>
      </c>
      <c r="H177" s="14" t="s">
        <v>240</v>
      </c>
      <c r="I177" s="14" t="s">
        <v>548</v>
      </c>
      <c r="J177" s="68"/>
      <c r="K177" s="68"/>
    </row>
    <row r="178" spans="1:11" ht="36">
      <c r="A178" s="15">
        <v>171</v>
      </c>
      <c r="B178" s="42" t="s">
        <v>84</v>
      </c>
      <c r="C178" s="14" t="s">
        <v>171</v>
      </c>
      <c r="D178" s="14" t="s">
        <v>172</v>
      </c>
      <c r="E178" s="39">
        <v>800</v>
      </c>
      <c r="F178" s="16"/>
      <c r="G178" s="118">
        <f t="shared" si="2"/>
        <v>800</v>
      </c>
      <c r="H178" s="14" t="s">
        <v>434</v>
      </c>
      <c r="I178" s="44" t="s">
        <v>541</v>
      </c>
      <c r="J178" s="68"/>
      <c r="K178" s="68"/>
    </row>
    <row r="179" spans="1:11" ht="96" customHeight="1">
      <c r="A179" s="15">
        <v>172</v>
      </c>
      <c r="B179" s="27" t="s">
        <v>613</v>
      </c>
      <c r="C179" s="14" t="s">
        <v>293</v>
      </c>
      <c r="D179" s="14" t="s">
        <v>240</v>
      </c>
      <c r="E179" s="11">
        <f>150+300</f>
        <v>450</v>
      </c>
      <c r="F179" s="11">
        <v>335</v>
      </c>
      <c r="G179" s="118">
        <f t="shared" si="2"/>
        <v>785</v>
      </c>
      <c r="H179" s="14" t="s">
        <v>240</v>
      </c>
      <c r="I179" s="14" t="s">
        <v>543</v>
      </c>
      <c r="J179" s="68"/>
      <c r="K179" s="68"/>
    </row>
    <row r="180" spans="1:11" ht="96">
      <c r="A180" s="15">
        <v>173</v>
      </c>
      <c r="B180" s="27" t="s">
        <v>614</v>
      </c>
      <c r="C180" s="14" t="s">
        <v>293</v>
      </c>
      <c r="D180" s="14" t="s">
        <v>240</v>
      </c>
      <c r="E180" s="11">
        <v>300</v>
      </c>
      <c r="F180" s="11">
        <v>335</v>
      </c>
      <c r="G180" s="118">
        <f t="shared" si="2"/>
        <v>635</v>
      </c>
      <c r="H180" s="14" t="s">
        <v>240</v>
      </c>
      <c r="I180" s="14" t="s">
        <v>543</v>
      </c>
      <c r="J180" s="68"/>
      <c r="K180" s="68"/>
    </row>
    <row r="181" spans="1:11" ht="38.25">
      <c r="A181" s="15">
        <v>174</v>
      </c>
      <c r="B181" s="27" t="s">
        <v>522</v>
      </c>
      <c r="C181" s="14" t="s">
        <v>126</v>
      </c>
      <c r="D181" s="14" t="s">
        <v>240</v>
      </c>
      <c r="E181" s="11">
        <f>100+60</f>
        <v>160</v>
      </c>
      <c r="F181" s="17"/>
      <c r="G181" s="118">
        <f t="shared" si="2"/>
        <v>160</v>
      </c>
      <c r="H181" s="14" t="s">
        <v>80</v>
      </c>
      <c r="I181" s="14" t="s">
        <v>543</v>
      </c>
      <c r="J181" s="68"/>
      <c r="K181" s="68"/>
    </row>
    <row r="182" spans="1:11" ht="38.25">
      <c r="A182" s="15">
        <v>175</v>
      </c>
      <c r="B182" s="27" t="s">
        <v>325</v>
      </c>
      <c r="C182" s="14" t="s">
        <v>371</v>
      </c>
      <c r="D182" s="14" t="s">
        <v>80</v>
      </c>
      <c r="E182" s="53">
        <v>650</v>
      </c>
      <c r="F182" s="17"/>
      <c r="G182" s="118">
        <f t="shared" si="2"/>
        <v>650</v>
      </c>
      <c r="H182" s="14" t="s">
        <v>420</v>
      </c>
      <c r="I182" s="14" t="s">
        <v>543</v>
      </c>
      <c r="J182" s="68"/>
      <c r="K182" s="68"/>
    </row>
    <row r="183" spans="1:11" ht="72">
      <c r="A183" s="15">
        <v>176</v>
      </c>
      <c r="B183" s="27" t="s">
        <v>319</v>
      </c>
      <c r="C183" s="14" t="s">
        <v>364</v>
      </c>
      <c r="D183" s="14" t="s">
        <v>240</v>
      </c>
      <c r="E183" s="11">
        <v>5</v>
      </c>
      <c r="F183" s="53"/>
      <c r="G183" s="118">
        <f t="shared" si="2"/>
        <v>5</v>
      </c>
      <c r="H183" s="14" t="s">
        <v>436</v>
      </c>
      <c r="I183" s="14" t="s">
        <v>543</v>
      </c>
      <c r="J183" s="68"/>
      <c r="K183" s="68"/>
    </row>
    <row r="184" spans="1:11" ht="48">
      <c r="A184" s="15">
        <v>177</v>
      </c>
      <c r="B184" s="27" t="s">
        <v>322</v>
      </c>
      <c r="C184" s="14" t="s">
        <v>321</v>
      </c>
      <c r="D184" s="14" t="s">
        <v>240</v>
      </c>
      <c r="E184" s="11">
        <v>18</v>
      </c>
      <c r="F184" s="53"/>
      <c r="G184" s="118">
        <f t="shared" si="2"/>
        <v>18</v>
      </c>
      <c r="H184" s="14" t="s">
        <v>436</v>
      </c>
      <c r="I184" s="14" t="s">
        <v>543</v>
      </c>
      <c r="J184" s="68"/>
      <c r="K184" s="68"/>
    </row>
    <row r="185" spans="1:11" ht="72">
      <c r="A185" s="15">
        <v>178</v>
      </c>
      <c r="B185" s="27" t="s">
        <v>323</v>
      </c>
      <c r="C185" s="14" t="s">
        <v>324</v>
      </c>
      <c r="D185" s="14" t="s">
        <v>240</v>
      </c>
      <c r="E185" s="11">
        <v>28</v>
      </c>
      <c r="F185" s="53"/>
      <c r="G185" s="118">
        <f t="shared" si="2"/>
        <v>28</v>
      </c>
      <c r="H185" s="14" t="s">
        <v>436</v>
      </c>
      <c r="I185" s="14" t="s">
        <v>543</v>
      </c>
      <c r="J185" s="68"/>
      <c r="K185" s="68"/>
    </row>
    <row r="186" spans="1:11" ht="96" customHeight="1">
      <c r="A186" s="15">
        <v>179</v>
      </c>
      <c r="B186" s="43" t="s">
        <v>615</v>
      </c>
      <c r="C186" s="14" t="s">
        <v>368</v>
      </c>
      <c r="D186" s="14" t="s">
        <v>369</v>
      </c>
      <c r="E186" s="11">
        <v>150</v>
      </c>
      <c r="F186" s="53"/>
      <c r="G186" s="118">
        <f t="shared" si="2"/>
        <v>150</v>
      </c>
      <c r="H186" s="14" t="s">
        <v>402</v>
      </c>
      <c r="I186" s="14" t="s">
        <v>541</v>
      </c>
      <c r="J186" s="68"/>
      <c r="K186" s="97"/>
    </row>
    <row r="187" spans="1:11" ht="48">
      <c r="A187" s="15">
        <v>180</v>
      </c>
      <c r="B187" s="43" t="s">
        <v>530</v>
      </c>
      <c r="C187" s="44" t="s">
        <v>228</v>
      </c>
      <c r="D187" s="44" t="s">
        <v>380</v>
      </c>
      <c r="E187" s="45">
        <v>100</v>
      </c>
      <c r="F187" s="53"/>
      <c r="G187" s="118">
        <f t="shared" si="2"/>
        <v>100</v>
      </c>
      <c r="H187" s="44" t="s">
        <v>379</v>
      </c>
      <c r="I187" s="14" t="s">
        <v>541</v>
      </c>
      <c r="J187" s="68"/>
      <c r="K187" s="68"/>
    </row>
    <row r="188" spans="1:11" ht="40.5" customHeight="1">
      <c r="A188" s="15">
        <v>181</v>
      </c>
      <c r="B188" s="70" t="s">
        <v>385</v>
      </c>
      <c r="C188" s="169" t="s">
        <v>386</v>
      </c>
      <c r="D188" s="69" t="s">
        <v>386</v>
      </c>
      <c r="E188" s="16"/>
      <c r="F188" s="16">
        <v>30</v>
      </c>
      <c r="G188" s="118">
        <f t="shared" si="2"/>
        <v>30</v>
      </c>
      <c r="H188" s="69" t="s">
        <v>399</v>
      </c>
      <c r="I188" s="14" t="s">
        <v>541</v>
      </c>
      <c r="J188" s="68"/>
      <c r="K188" s="68"/>
    </row>
    <row r="189" spans="1:11" ht="44.25" customHeight="1">
      <c r="A189" s="15">
        <v>182</v>
      </c>
      <c r="B189" s="70" t="s">
        <v>385</v>
      </c>
      <c r="C189" s="169" t="s">
        <v>387</v>
      </c>
      <c r="D189" s="69" t="s">
        <v>387</v>
      </c>
      <c r="E189" s="16"/>
      <c r="F189" s="16">
        <v>60</v>
      </c>
      <c r="G189" s="118">
        <f t="shared" si="2"/>
        <v>60</v>
      </c>
      <c r="H189" s="69" t="s">
        <v>399</v>
      </c>
      <c r="I189" s="14" t="s">
        <v>541</v>
      </c>
      <c r="J189" s="68"/>
      <c r="K189" s="17"/>
    </row>
    <row r="190" spans="2:11" s="80" customFormat="1" ht="15">
      <c r="B190" s="79"/>
      <c r="C190" s="74"/>
      <c r="D190" s="74"/>
      <c r="E190" s="86"/>
      <c r="F190" s="86"/>
      <c r="G190" s="151" t="s">
        <v>513</v>
      </c>
      <c r="H190" s="152"/>
      <c r="I190" s="152"/>
      <c r="J190" s="153"/>
      <c r="K190" s="123"/>
    </row>
    <row r="191" spans="2:11" s="80" customFormat="1" ht="15">
      <c r="B191" s="79"/>
      <c r="C191" s="74"/>
      <c r="D191" s="74"/>
      <c r="E191" s="86"/>
      <c r="F191" s="86"/>
      <c r="G191" s="151" t="s">
        <v>514</v>
      </c>
      <c r="H191" s="152"/>
      <c r="I191" s="152"/>
      <c r="J191" s="153"/>
      <c r="K191" s="123"/>
    </row>
    <row r="192" spans="2:11" s="80" customFormat="1" ht="15">
      <c r="B192" s="79"/>
      <c r="C192" s="74"/>
      <c r="D192" s="74"/>
      <c r="E192" s="86"/>
      <c r="F192" s="86"/>
      <c r="G192" s="151" t="s">
        <v>515</v>
      </c>
      <c r="H192" s="152"/>
      <c r="I192" s="152"/>
      <c r="J192" s="153"/>
      <c r="K192" s="123"/>
    </row>
    <row r="193" ht="16.5" customHeight="1">
      <c r="B193" s="98" t="s">
        <v>617</v>
      </c>
    </row>
    <row r="194" ht="12.75">
      <c r="B194" s="88" t="s">
        <v>564</v>
      </c>
    </row>
    <row r="195" ht="12.75">
      <c r="B195" s="88" t="s">
        <v>565</v>
      </c>
    </row>
    <row r="196" ht="12.75">
      <c r="B196" s="88" t="s">
        <v>566</v>
      </c>
    </row>
    <row r="197" ht="12.75">
      <c r="B197" s="88" t="s">
        <v>567</v>
      </c>
    </row>
    <row r="198" spans="2:11" s="80" customFormat="1" ht="15">
      <c r="B198" s="79"/>
      <c r="C198" s="74"/>
      <c r="D198" s="74"/>
      <c r="E198" s="86"/>
      <c r="F198" s="86"/>
      <c r="G198" s="119"/>
      <c r="H198" s="120"/>
      <c r="I198" s="120"/>
      <c r="J198" s="93"/>
      <c r="K198" s="94"/>
    </row>
    <row r="199" spans="2:11" s="80" customFormat="1" ht="15">
      <c r="B199" s="79"/>
      <c r="C199" s="74"/>
      <c r="D199" s="74"/>
      <c r="E199" s="86"/>
      <c r="F199" s="86"/>
      <c r="G199" s="119"/>
      <c r="H199" s="120"/>
      <c r="I199" s="120"/>
      <c r="J199" s="93"/>
      <c r="K199" s="94"/>
    </row>
    <row r="201" spans="2:11" ht="12.75">
      <c r="B201" s="143" t="s">
        <v>555</v>
      </c>
      <c r="C201" s="143"/>
      <c r="D201" s="144"/>
      <c r="E201" s="145"/>
      <c r="F201" s="145"/>
      <c r="G201" s="145"/>
      <c r="H201" s="146"/>
      <c r="I201" s="146"/>
      <c r="J201" s="146"/>
      <c r="K201" s="146"/>
    </row>
    <row r="202" spans="2:11" ht="12.75">
      <c r="B202" s="143" t="s">
        <v>556</v>
      </c>
      <c r="C202" s="143"/>
      <c r="D202" s="144"/>
      <c r="E202" s="145"/>
      <c r="F202" s="145"/>
      <c r="G202" s="145"/>
      <c r="H202" s="146"/>
      <c r="I202" s="146"/>
      <c r="J202" s="146"/>
      <c r="K202" s="146"/>
    </row>
    <row r="203" spans="2:11" ht="15">
      <c r="B203" s="143" t="s">
        <v>557</v>
      </c>
      <c r="C203" s="147"/>
      <c r="D203" s="147"/>
      <c r="E203" s="147"/>
      <c r="F203" s="147"/>
      <c r="G203" s="147"/>
      <c r="H203" s="147"/>
      <c r="I203" s="147"/>
      <c r="J203" s="147"/>
      <c r="K203" s="147"/>
    </row>
    <row r="204" spans="7:11" ht="12.75">
      <c r="G204" s="145"/>
      <c r="H204" s="146"/>
      <c r="I204" s="146"/>
      <c r="J204" s="146"/>
      <c r="K204" s="146"/>
    </row>
    <row r="205" ht="12.75">
      <c r="B205" s="88" t="s">
        <v>558</v>
      </c>
    </row>
    <row r="206" ht="12.75">
      <c r="B206" s="88" t="s">
        <v>559</v>
      </c>
    </row>
    <row r="207" ht="12.75">
      <c r="B207" s="88" t="s">
        <v>560</v>
      </c>
    </row>
    <row r="209" spans="2:11" s="80" customFormat="1" ht="12.75">
      <c r="B209" s="79"/>
      <c r="C209" s="74"/>
      <c r="D209" s="74"/>
      <c r="E209" s="86"/>
      <c r="F209" s="86"/>
      <c r="G209" s="145" t="s">
        <v>561</v>
      </c>
      <c r="H209" s="146"/>
      <c r="I209" s="146"/>
      <c r="J209" s="146"/>
      <c r="K209" s="146"/>
    </row>
    <row r="210" spans="2:11" s="80" customFormat="1" ht="12.75">
      <c r="B210" s="79"/>
      <c r="C210" s="74"/>
      <c r="D210" s="74"/>
      <c r="E210" s="86"/>
      <c r="F210" s="86"/>
      <c r="G210" s="145" t="s">
        <v>562</v>
      </c>
      <c r="H210" s="146"/>
      <c r="I210" s="146"/>
      <c r="J210" s="146"/>
      <c r="K210" s="146"/>
    </row>
    <row r="211" spans="2:11" s="80" customFormat="1" ht="12.75">
      <c r="B211" s="79"/>
      <c r="C211" s="74"/>
      <c r="D211" s="74"/>
      <c r="E211" s="86"/>
      <c r="F211" s="86"/>
      <c r="G211" s="141"/>
      <c r="H211" s="142"/>
      <c r="I211" s="142"/>
      <c r="J211" s="142"/>
      <c r="K211" s="142"/>
    </row>
    <row r="212" spans="2:11" s="80" customFormat="1" ht="12.75">
      <c r="B212" s="79"/>
      <c r="C212" s="74"/>
      <c r="D212" s="74"/>
      <c r="E212" s="86"/>
      <c r="F212" s="86"/>
      <c r="G212" s="141"/>
      <c r="H212" s="142"/>
      <c r="I212" s="142"/>
      <c r="J212" s="142"/>
      <c r="K212" s="142"/>
    </row>
    <row r="213" spans="2:9" s="80" customFormat="1" ht="12.75">
      <c r="B213" s="79" t="s">
        <v>563</v>
      </c>
      <c r="C213" s="74"/>
      <c r="D213" s="74"/>
      <c r="E213" s="86"/>
      <c r="F213" s="86"/>
      <c r="G213" s="74"/>
      <c r="H213" s="74"/>
      <c r="I213" s="74"/>
    </row>
  </sheetData>
  <sheetProtection/>
  <mergeCells count="14">
    <mergeCell ref="G1:K1"/>
    <mergeCell ref="B3:K3"/>
    <mergeCell ref="G190:J190"/>
    <mergeCell ref="G191:J191"/>
    <mergeCell ref="G192:J192"/>
    <mergeCell ref="A4:K4"/>
    <mergeCell ref="G211:K211"/>
    <mergeCell ref="G212:K212"/>
    <mergeCell ref="B201:K201"/>
    <mergeCell ref="B202:K202"/>
    <mergeCell ref="B203:K203"/>
    <mergeCell ref="G204:K204"/>
    <mergeCell ref="G209:K209"/>
    <mergeCell ref="G210:K210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  <headerFooter>
    <oddHeader>&amp;C&amp;P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K82"/>
  <sheetViews>
    <sheetView view="pageLayout" workbookViewId="0" topLeftCell="A55">
      <selection activeCell="G59" sqref="G59:K61"/>
    </sheetView>
  </sheetViews>
  <sheetFormatPr defaultColWidth="9.140625" defaultRowHeight="15"/>
  <cols>
    <col min="1" max="1" width="6.140625" style="107" customWidth="1"/>
    <col min="2" max="2" width="24.140625" style="0" customWidth="1"/>
    <col min="3" max="4" width="9.140625" style="107" customWidth="1"/>
    <col min="5" max="6" width="0" style="0" hidden="1" customWidth="1"/>
    <col min="7" max="7" width="6.8515625" style="107" customWidth="1"/>
    <col min="8" max="8" width="9.140625" style="107" customWidth="1"/>
    <col min="9" max="9" width="15.28125" style="0" customWidth="1"/>
  </cols>
  <sheetData>
    <row r="2" spans="1:11" s="28" customFormat="1" ht="15">
      <c r="A2" s="104"/>
      <c r="B2" s="141" t="s">
        <v>568</v>
      </c>
      <c r="C2" s="158"/>
      <c r="D2" s="158"/>
      <c r="E2" s="158"/>
      <c r="F2" s="158"/>
      <c r="G2" s="159"/>
      <c r="H2" s="159"/>
      <c r="I2" s="159"/>
      <c r="J2" s="159"/>
      <c r="K2" s="159"/>
    </row>
    <row r="3" spans="1:11" s="28" customFormat="1" ht="15">
      <c r="A3" s="104"/>
      <c r="B3" s="99"/>
      <c r="C3" s="121"/>
      <c r="D3" s="121"/>
      <c r="E3" s="109"/>
      <c r="F3" s="109"/>
      <c r="G3" s="107"/>
      <c r="H3" s="107"/>
      <c r="I3" s="92"/>
      <c r="J3" s="92"/>
      <c r="K3" s="92"/>
    </row>
    <row r="4" spans="1:9" s="28" customFormat="1" ht="12.75">
      <c r="A4" s="104"/>
      <c r="B4" s="85"/>
      <c r="C4" s="116"/>
      <c r="D4" s="116"/>
      <c r="E4" s="83"/>
      <c r="F4" s="83"/>
      <c r="G4" s="116"/>
      <c r="H4" s="116"/>
      <c r="I4" s="84"/>
    </row>
    <row r="5" spans="1:11" s="82" customFormat="1" ht="23.25">
      <c r="A5" s="81"/>
      <c r="B5" s="149" t="s">
        <v>526</v>
      </c>
      <c r="C5" s="149"/>
      <c r="D5" s="149"/>
      <c r="E5" s="149"/>
      <c r="F5" s="156"/>
      <c r="G5" s="156"/>
      <c r="H5" s="156"/>
      <c r="I5" s="156"/>
      <c r="J5" s="156"/>
      <c r="K5" s="156"/>
    </row>
    <row r="6" spans="1:11" s="82" customFormat="1" ht="57" customHeight="1">
      <c r="A6" s="154" t="s">
        <v>628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9" s="28" customFormat="1" ht="30" customHeight="1">
      <c r="A7" s="104"/>
      <c r="B7" s="72"/>
      <c r="C7" s="116"/>
      <c r="D7" s="116"/>
      <c r="E7" s="83"/>
      <c r="F7" s="83"/>
      <c r="G7" s="116"/>
      <c r="H7" s="116"/>
      <c r="I7" s="84"/>
    </row>
    <row r="8" spans="1:11" s="108" customFormat="1" ht="101.25">
      <c r="A8" s="127" t="s">
        <v>571</v>
      </c>
      <c r="B8" s="128" t="s">
        <v>620</v>
      </c>
      <c r="C8" s="129" t="s">
        <v>69</v>
      </c>
      <c r="D8" s="128" t="s">
        <v>65</v>
      </c>
      <c r="E8" s="128" t="s">
        <v>384</v>
      </c>
      <c r="F8" s="128" t="s">
        <v>383</v>
      </c>
      <c r="G8" s="128" t="s">
        <v>531</v>
      </c>
      <c r="H8" s="128" t="s">
        <v>629</v>
      </c>
      <c r="I8" s="128" t="s">
        <v>630</v>
      </c>
      <c r="J8" s="128" t="s">
        <v>552</v>
      </c>
      <c r="K8" s="125" t="s">
        <v>553</v>
      </c>
    </row>
    <row r="9" spans="1:11" s="74" customFormat="1" ht="12.75">
      <c r="A9" s="90">
        <v>1</v>
      </c>
      <c r="B9" s="110">
        <v>2</v>
      </c>
      <c r="C9" s="90">
        <v>3</v>
      </c>
      <c r="D9" s="111">
        <v>4</v>
      </c>
      <c r="E9" s="111">
        <v>5</v>
      </c>
      <c r="F9" s="111">
        <v>6</v>
      </c>
      <c r="G9" s="90">
        <v>5</v>
      </c>
      <c r="H9" s="111">
        <v>6</v>
      </c>
      <c r="I9" s="111">
        <v>7</v>
      </c>
      <c r="J9" s="90">
        <v>8</v>
      </c>
      <c r="K9" s="91">
        <v>9</v>
      </c>
    </row>
    <row r="10" spans="1:11" s="74" customFormat="1" ht="45.75" customHeight="1">
      <c r="A10" s="160" t="s">
        <v>569</v>
      </c>
      <c r="B10" s="161"/>
      <c r="C10" s="161"/>
      <c r="D10" s="161"/>
      <c r="E10" s="161"/>
      <c r="F10" s="161"/>
      <c r="G10" s="161"/>
      <c r="H10" s="161"/>
      <c r="I10" s="162"/>
      <c r="J10" s="130"/>
      <c r="K10" s="130"/>
    </row>
    <row r="11" spans="1:11" s="29" customFormat="1" ht="60">
      <c r="A11" s="15">
        <v>1</v>
      </c>
      <c r="B11" s="27" t="s">
        <v>114</v>
      </c>
      <c r="C11" s="14" t="s">
        <v>115</v>
      </c>
      <c r="D11" s="14" t="s">
        <v>15</v>
      </c>
      <c r="E11" s="11">
        <v>500</v>
      </c>
      <c r="F11" s="11">
        <v>0</v>
      </c>
      <c r="G11" s="118">
        <f aca="true" t="shared" si="0" ref="G11:G26">SUM(E11:F11)</f>
        <v>500</v>
      </c>
      <c r="H11" s="14" t="s">
        <v>408</v>
      </c>
      <c r="I11" s="40" t="s">
        <v>539</v>
      </c>
      <c r="J11" s="15"/>
      <c r="K11" s="15"/>
    </row>
    <row r="12" spans="1:11" s="29" customFormat="1" ht="64.5" customHeight="1">
      <c r="A12" s="15">
        <v>2</v>
      </c>
      <c r="B12" s="27" t="s">
        <v>606</v>
      </c>
      <c r="C12" s="14" t="s">
        <v>409</v>
      </c>
      <c r="D12" s="14" t="s">
        <v>297</v>
      </c>
      <c r="E12" s="11">
        <f>200+150</f>
        <v>350</v>
      </c>
      <c r="F12" s="11">
        <v>700</v>
      </c>
      <c r="G12" s="118">
        <f t="shared" si="0"/>
        <v>1050</v>
      </c>
      <c r="H12" s="14" t="s">
        <v>408</v>
      </c>
      <c r="I12" s="40" t="s">
        <v>539</v>
      </c>
      <c r="J12" s="15"/>
      <c r="K12" s="15"/>
    </row>
    <row r="13" spans="1:11" s="29" customFormat="1" ht="125.25" customHeight="1">
      <c r="A13" s="15">
        <v>3</v>
      </c>
      <c r="B13" s="27" t="s">
        <v>185</v>
      </c>
      <c r="C13" s="14" t="s">
        <v>186</v>
      </c>
      <c r="D13" s="14" t="s">
        <v>17</v>
      </c>
      <c r="E13" s="11">
        <v>1920</v>
      </c>
      <c r="F13" s="11">
        <v>950</v>
      </c>
      <c r="G13" s="118">
        <f t="shared" si="0"/>
        <v>2870</v>
      </c>
      <c r="H13" s="14" t="s">
        <v>411</v>
      </c>
      <c r="I13" s="40" t="s">
        <v>541</v>
      </c>
      <c r="J13" s="15"/>
      <c r="K13" s="15"/>
    </row>
    <row r="14" spans="1:11" s="29" customFormat="1" ht="114.75" customHeight="1">
      <c r="A14" s="15">
        <v>4</v>
      </c>
      <c r="B14" s="27" t="s">
        <v>187</v>
      </c>
      <c r="C14" s="14" t="s">
        <v>188</v>
      </c>
      <c r="D14" s="14" t="s">
        <v>18</v>
      </c>
      <c r="E14" s="11">
        <v>0</v>
      </c>
      <c r="F14" s="11">
        <v>170</v>
      </c>
      <c r="G14" s="118">
        <f t="shared" si="0"/>
        <v>170</v>
      </c>
      <c r="H14" s="14" t="s">
        <v>412</v>
      </c>
      <c r="I14" s="40" t="s">
        <v>541</v>
      </c>
      <c r="J14" s="15"/>
      <c r="K14" s="15"/>
    </row>
    <row r="15" spans="1:11" s="29" customFormat="1" ht="60">
      <c r="A15" s="15">
        <v>5</v>
      </c>
      <c r="B15" s="27" t="s">
        <v>137</v>
      </c>
      <c r="C15" s="14" t="s">
        <v>189</v>
      </c>
      <c r="D15" s="14" t="s">
        <v>138</v>
      </c>
      <c r="E15" s="9">
        <v>880</v>
      </c>
      <c r="F15" s="9">
        <v>0</v>
      </c>
      <c r="G15" s="118">
        <f t="shared" si="0"/>
        <v>880</v>
      </c>
      <c r="H15" s="14" t="s">
        <v>399</v>
      </c>
      <c r="I15" s="40" t="s">
        <v>541</v>
      </c>
      <c r="J15" s="15"/>
      <c r="K15" s="15"/>
    </row>
    <row r="16" spans="1:11" s="29" customFormat="1" ht="62.25" customHeight="1">
      <c r="A16" s="15">
        <v>6</v>
      </c>
      <c r="B16" s="27" t="s">
        <v>190</v>
      </c>
      <c r="C16" s="14" t="s">
        <v>191</v>
      </c>
      <c r="D16" s="14" t="s">
        <v>19</v>
      </c>
      <c r="E16" s="11">
        <v>120</v>
      </c>
      <c r="F16" s="11">
        <v>250</v>
      </c>
      <c r="G16" s="118">
        <f t="shared" si="0"/>
        <v>370</v>
      </c>
      <c r="H16" s="14" t="s">
        <v>399</v>
      </c>
      <c r="I16" s="40" t="s">
        <v>541</v>
      </c>
      <c r="J16" s="15"/>
      <c r="K16" s="15"/>
    </row>
    <row r="17" spans="1:11" s="29" customFormat="1" ht="68.25" customHeight="1">
      <c r="A17" s="15">
        <v>7</v>
      </c>
      <c r="B17" s="27" t="s">
        <v>190</v>
      </c>
      <c r="C17" s="14" t="s">
        <v>167</v>
      </c>
      <c r="D17" s="14" t="s">
        <v>167</v>
      </c>
      <c r="E17" s="11">
        <v>0</v>
      </c>
      <c r="F17" s="11">
        <v>180</v>
      </c>
      <c r="G17" s="118">
        <f t="shared" si="0"/>
        <v>180</v>
      </c>
      <c r="H17" s="14" t="s">
        <v>399</v>
      </c>
      <c r="I17" s="40" t="s">
        <v>541</v>
      </c>
      <c r="J17" s="15"/>
      <c r="K17" s="15"/>
    </row>
    <row r="18" spans="1:11" s="29" customFormat="1" ht="93" customHeight="1">
      <c r="A18" s="15">
        <v>8</v>
      </c>
      <c r="B18" s="75" t="s">
        <v>622</v>
      </c>
      <c r="C18" s="14" t="s">
        <v>200</v>
      </c>
      <c r="D18" s="14" t="s">
        <v>23</v>
      </c>
      <c r="E18" s="11">
        <f>100+300</f>
        <v>400</v>
      </c>
      <c r="F18" s="11">
        <v>0</v>
      </c>
      <c r="G18" s="118">
        <f t="shared" si="0"/>
        <v>400</v>
      </c>
      <c r="H18" s="14" t="s">
        <v>402</v>
      </c>
      <c r="I18" s="40" t="s">
        <v>541</v>
      </c>
      <c r="J18" s="15"/>
      <c r="K18" s="15"/>
    </row>
    <row r="19" spans="1:11" s="29" customFormat="1" ht="45" customHeight="1">
      <c r="A19" s="15">
        <v>9</v>
      </c>
      <c r="B19" s="27" t="s">
        <v>201</v>
      </c>
      <c r="C19" s="96" t="s">
        <v>623</v>
      </c>
      <c r="D19" s="14" t="s">
        <v>24</v>
      </c>
      <c r="E19" s="11">
        <v>4000</v>
      </c>
      <c r="F19" s="11">
        <v>0</v>
      </c>
      <c r="G19" s="118">
        <f t="shared" si="0"/>
        <v>4000</v>
      </c>
      <c r="H19" s="14" t="s">
        <v>402</v>
      </c>
      <c r="I19" s="40" t="s">
        <v>541</v>
      </c>
      <c r="J19" s="15"/>
      <c r="K19" s="15"/>
    </row>
    <row r="20" spans="1:11" s="29" customFormat="1" ht="47.25" customHeight="1">
      <c r="A20" s="15">
        <v>10</v>
      </c>
      <c r="B20" s="27" t="s">
        <v>139</v>
      </c>
      <c r="C20" s="14" t="s">
        <v>202</v>
      </c>
      <c r="D20" s="14" t="s">
        <v>140</v>
      </c>
      <c r="E20" s="11">
        <f>800+1800</f>
        <v>2600</v>
      </c>
      <c r="F20" s="11">
        <v>0</v>
      </c>
      <c r="G20" s="118">
        <f t="shared" si="0"/>
        <v>2600</v>
      </c>
      <c r="H20" s="14" t="s">
        <v>402</v>
      </c>
      <c r="I20" s="40" t="s">
        <v>541</v>
      </c>
      <c r="J20" s="15"/>
      <c r="K20" s="15"/>
    </row>
    <row r="21" spans="1:11" s="29" customFormat="1" ht="66" customHeight="1">
      <c r="A21" s="15">
        <v>11</v>
      </c>
      <c r="B21" s="27" t="s">
        <v>203</v>
      </c>
      <c r="C21" s="14" t="s">
        <v>204</v>
      </c>
      <c r="D21" s="14" t="s">
        <v>25</v>
      </c>
      <c r="E21" s="9">
        <v>0</v>
      </c>
      <c r="F21" s="9">
        <v>1000</v>
      </c>
      <c r="G21" s="118">
        <f t="shared" si="0"/>
        <v>1000</v>
      </c>
      <c r="H21" s="14" t="s">
        <v>402</v>
      </c>
      <c r="I21" s="40" t="s">
        <v>541</v>
      </c>
      <c r="J21" s="15"/>
      <c r="K21" s="15"/>
    </row>
    <row r="22" spans="1:11" s="29" customFormat="1" ht="38.25">
      <c r="A22" s="15">
        <v>12</v>
      </c>
      <c r="B22" s="27" t="s">
        <v>205</v>
      </c>
      <c r="C22" s="14" t="s">
        <v>202</v>
      </c>
      <c r="D22" s="14" t="s">
        <v>26</v>
      </c>
      <c r="E22" s="9">
        <v>0</v>
      </c>
      <c r="F22" s="9">
        <v>1000</v>
      </c>
      <c r="G22" s="118">
        <f t="shared" si="0"/>
        <v>1000</v>
      </c>
      <c r="H22" s="14" t="s">
        <v>402</v>
      </c>
      <c r="I22" s="40" t="s">
        <v>541</v>
      </c>
      <c r="J22" s="15"/>
      <c r="K22" s="15"/>
    </row>
    <row r="23" spans="1:11" s="29" customFormat="1" ht="51">
      <c r="A23" s="15">
        <v>13</v>
      </c>
      <c r="B23" s="27" t="s">
        <v>206</v>
      </c>
      <c r="C23" s="14" t="s">
        <v>207</v>
      </c>
      <c r="D23" s="14" t="s">
        <v>27</v>
      </c>
      <c r="E23" s="9">
        <v>400</v>
      </c>
      <c r="F23" s="9">
        <v>2300</v>
      </c>
      <c r="G23" s="118">
        <f t="shared" si="0"/>
        <v>2700</v>
      </c>
      <c r="H23" s="14" t="s">
        <v>402</v>
      </c>
      <c r="I23" s="40" t="s">
        <v>541</v>
      </c>
      <c r="J23" s="15"/>
      <c r="K23" s="15"/>
    </row>
    <row r="24" spans="1:11" s="29" customFormat="1" ht="51">
      <c r="A24" s="15">
        <v>14</v>
      </c>
      <c r="B24" s="27" t="s">
        <v>146</v>
      </c>
      <c r="C24" s="14" t="s">
        <v>207</v>
      </c>
      <c r="D24" s="14" t="s">
        <v>147</v>
      </c>
      <c r="E24" s="9">
        <f>400+1800</f>
        <v>2200</v>
      </c>
      <c r="F24" s="9">
        <v>800</v>
      </c>
      <c r="G24" s="118">
        <f t="shared" si="0"/>
        <v>3000</v>
      </c>
      <c r="H24" s="14" t="s">
        <v>402</v>
      </c>
      <c r="I24" s="40" t="s">
        <v>541</v>
      </c>
      <c r="J24" s="15"/>
      <c r="K24" s="15"/>
    </row>
    <row r="25" spans="1:11" s="29" customFormat="1" ht="62.25">
      <c r="A25" s="15">
        <v>15</v>
      </c>
      <c r="B25" s="27" t="s">
        <v>208</v>
      </c>
      <c r="C25" s="14" t="s">
        <v>209</v>
      </c>
      <c r="D25" s="14" t="s">
        <v>28</v>
      </c>
      <c r="E25" s="9">
        <f>750+2600</f>
        <v>3350</v>
      </c>
      <c r="F25" s="9">
        <v>2500</v>
      </c>
      <c r="G25" s="118">
        <f t="shared" si="0"/>
        <v>5850</v>
      </c>
      <c r="H25" s="14" t="s">
        <v>402</v>
      </c>
      <c r="I25" s="40" t="s">
        <v>541</v>
      </c>
      <c r="J25" s="15"/>
      <c r="K25" s="15"/>
    </row>
    <row r="26" spans="1:11" s="29" customFormat="1" ht="38.25">
      <c r="A26" s="15">
        <v>16</v>
      </c>
      <c r="B26" s="27" t="s">
        <v>210</v>
      </c>
      <c r="C26" s="14" t="s">
        <v>202</v>
      </c>
      <c r="D26" s="14" t="s">
        <v>29</v>
      </c>
      <c r="E26" s="9">
        <f>500+1800</f>
        <v>2300</v>
      </c>
      <c r="F26" s="9">
        <v>8900</v>
      </c>
      <c r="G26" s="118">
        <f t="shared" si="0"/>
        <v>11200</v>
      </c>
      <c r="H26" s="14" t="s">
        <v>402</v>
      </c>
      <c r="I26" s="40" t="s">
        <v>541</v>
      </c>
      <c r="J26" s="15"/>
      <c r="K26" s="15"/>
    </row>
    <row r="27" spans="1:11" s="29" customFormat="1" ht="59.25" customHeight="1">
      <c r="A27" s="163" t="s">
        <v>570</v>
      </c>
      <c r="B27" s="164"/>
      <c r="C27" s="164"/>
      <c r="D27" s="164"/>
      <c r="E27" s="164"/>
      <c r="F27" s="164"/>
      <c r="G27" s="164"/>
      <c r="H27" s="164"/>
      <c r="I27" s="165"/>
      <c r="J27" s="15"/>
      <c r="K27" s="15"/>
    </row>
    <row r="28" spans="1:11" s="29" customFormat="1" ht="78.75" customHeight="1">
      <c r="A28" s="15">
        <v>17</v>
      </c>
      <c r="B28" s="27" t="s">
        <v>192</v>
      </c>
      <c r="C28" s="14" t="s">
        <v>194</v>
      </c>
      <c r="D28" s="14" t="s">
        <v>193</v>
      </c>
      <c r="E28" s="11">
        <v>120</v>
      </c>
      <c r="F28" s="11">
        <v>0</v>
      </c>
      <c r="G28" s="118">
        <f aca="true" t="shared" si="1" ref="G28:G58">SUM(E28:F28)</f>
        <v>120</v>
      </c>
      <c r="H28" s="14" t="s">
        <v>413</v>
      </c>
      <c r="I28" s="40" t="s">
        <v>541</v>
      </c>
      <c r="J28" s="15"/>
      <c r="K28" s="15"/>
    </row>
    <row r="29" spans="1:11" s="29" customFormat="1" ht="151.5" customHeight="1">
      <c r="A29" s="15">
        <v>18</v>
      </c>
      <c r="B29" s="27" t="s">
        <v>195</v>
      </c>
      <c r="C29" s="14" t="s">
        <v>196</v>
      </c>
      <c r="D29" s="14" t="s">
        <v>20</v>
      </c>
      <c r="E29" s="11">
        <v>0</v>
      </c>
      <c r="F29" s="11">
        <v>50</v>
      </c>
      <c r="G29" s="118">
        <f t="shared" si="1"/>
        <v>50</v>
      </c>
      <c r="H29" s="14" t="s">
        <v>413</v>
      </c>
      <c r="I29" s="40" t="s">
        <v>541</v>
      </c>
      <c r="J29" s="15"/>
      <c r="K29" s="15"/>
    </row>
    <row r="30" spans="1:11" s="29" customFormat="1" ht="147.75" customHeight="1">
      <c r="A30" s="15">
        <v>19</v>
      </c>
      <c r="B30" s="27" t="s">
        <v>195</v>
      </c>
      <c r="C30" s="14" t="s">
        <v>197</v>
      </c>
      <c r="D30" s="14" t="s">
        <v>21</v>
      </c>
      <c r="E30" s="11">
        <f>1000+560</f>
        <v>1560</v>
      </c>
      <c r="F30" s="11">
        <v>80</v>
      </c>
      <c r="G30" s="118">
        <f t="shared" si="1"/>
        <v>1640</v>
      </c>
      <c r="H30" s="14" t="s">
        <v>413</v>
      </c>
      <c r="I30" s="40" t="s">
        <v>541</v>
      </c>
      <c r="J30" s="15"/>
      <c r="K30" s="15"/>
    </row>
    <row r="31" spans="1:11" s="28" customFormat="1" ht="127.5" customHeight="1">
      <c r="A31" s="15">
        <v>20</v>
      </c>
      <c r="B31" s="75" t="s">
        <v>624</v>
      </c>
      <c r="C31" s="122" t="s">
        <v>166</v>
      </c>
      <c r="D31" s="122" t="s">
        <v>166</v>
      </c>
      <c r="E31" s="37">
        <v>0</v>
      </c>
      <c r="F31" s="39">
        <v>30</v>
      </c>
      <c r="G31" s="118">
        <f t="shared" si="1"/>
        <v>30</v>
      </c>
      <c r="H31" s="14" t="s">
        <v>415</v>
      </c>
      <c r="I31" s="46" t="s">
        <v>541</v>
      </c>
      <c r="J31" s="68"/>
      <c r="K31" s="68"/>
    </row>
    <row r="32" spans="1:11" s="29" customFormat="1" ht="89.25" customHeight="1">
      <c r="A32" s="15">
        <v>21</v>
      </c>
      <c r="B32" s="27" t="s">
        <v>618</v>
      </c>
      <c r="C32" s="14" t="s">
        <v>329</v>
      </c>
      <c r="D32" s="14" t="s">
        <v>49</v>
      </c>
      <c r="E32" s="9">
        <v>5800</v>
      </c>
      <c r="F32" s="9">
        <v>3300</v>
      </c>
      <c r="G32" s="118">
        <f t="shared" si="1"/>
        <v>9100</v>
      </c>
      <c r="H32" s="14" t="s">
        <v>398</v>
      </c>
      <c r="I32" s="40" t="s">
        <v>539</v>
      </c>
      <c r="J32" s="15"/>
      <c r="K32" s="15"/>
    </row>
    <row r="33" spans="1:11" s="29" customFormat="1" ht="85.5" customHeight="1">
      <c r="A33" s="15">
        <v>22</v>
      </c>
      <c r="B33" s="43" t="s">
        <v>619</v>
      </c>
      <c r="C33" s="44" t="s">
        <v>381</v>
      </c>
      <c r="D33" s="44" t="s">
        <v>63</v>
      </c>
      <c r="E33" s="45">
        <v>300</v>
      </c>
      <c r="F33" s="13">
        <v>1000</v>
      </c>
      <c r="G33" s="118">
        <f t="shared" si="1"/>
        <v>1300</v>
      </c>
      <c r="H33" s="44" t="s">
        <v>415</v>
      </c>
      <c r="I33" s="46" t="s">
        <v>541</v>
      </c>
      <c r="J33" s="15"/>
      <c r="K33" s="15"/>
    </row>
    <row r="34" spans="1:11" s="29" customFormat="1" ht="93" customHeight="1">
      <c r="A34" s="15">
        <v>23</v>
      </c>
      <c r="B34" s="27" t="s">
        <v>330</v>
      </c>
      <c r="C34" s="14" t="s">
        <v>329</v>
      </c>
      <c r="D34" s="14" t="s">
        <v>50</v>
      </c>
      <c r="E34" s="11">
        <v>450</v>
      </c>
      <c r="F34" s="11">
        <v>1000</v>
      </c>
      <c r="G34" s="118">
        <f t="shared" si="1"/>
        <v>1450</v>
      </c>
      <c r="H34" s="14" t="s">
        <v>398</v>
      </c>
      <c r="I34" s="40" t="s">
        <v>539</v>
      </c>
      <c r="J34" s="15"/>
      <c r="K34" s="15"/>
    </row>
    <row r="35" spans="1:11" s="29" customFormat="1" ht="105" customHeight="1">
      <c r="A35" s="15">
        <v>24</v>
      </c>
      <c r="B35" s="27" t="s">
        <v>331</v>
      </c>
      <c r="C35" s="14" t="s">
        <v>329</v>
      </c>
      <c r="D35" s="14" t="s">
        <v>49</v>
      </c>
      <c r="E35" s="11">
        <v>1200</v>
      </c>
      <c r="F35" s="11">
        <v>600</v>
      </c>
      <c r="G35" s="118">
        <f t="shared" si="1"/>
        <v>1800</v>
      </c>
      <c r="H35" s="14" t="s">
        <v>398</v>
      </c>
      <c r="I35" s="40" t="s">
        <v>539</v>
      </c>
      <c r="J35" s="15"/>
      <c r="K35" s="15"/>
    </row>
    <row r="36" spans="1:11" s="29" customFormat="1" ht="105" customHeight="1">
      <c r="A36" s="15">
        <v>25</v>
      </c>
      <c r="B36" s="27" t="s">
        <v>572</v>
      </c>
      <c r="C36" s="14" t="s">
        <v>329</v>
      </c>
      <c r="D36" s="14" t="s">
        <v>50</v>
      </c>
      <c r="E36" s="11">
        <v>1800</v>
      </c>
      <c r="F36" s="11">
        <v>500</v>
      </c>
      <c r="G36" s="118">
        <f t="shared" si="1"/>
        <v>2300</v>
      </c>
      <c r="H36" s="14" t="s">
        <v>398</v>
      </c>
      <c r="I36" s="40" t="s">
        <v>539</v>
      </c>
      <c r="J36" s="15"/>
      <c r="K36" s="15"/>
    </row>
    <row r="37" spans="1:11" s="29" customFormat="1" ht="114" customHeight="1">
      <c r="A37" s="15">
        <v>26</v>
      </c>
      <c r="B37" s="27" t="s">
        <v>573</v>
      </c>
      <c r="C37" s="14" t="s">
        <v>329</v>
      </c>
      <c r="D37" s="14" t="s">
        <v>50</v>
      </c>
      <c r="E37" s="11">
        <v>1800</v>
      </c>
      <c r="F37" s="11">
        <v>400</v>
      </c>
      <c r="G37" s="118">
        <f t="shared" si="1"/>
        <v>2200</v>
      </c>
      <c r="H37" s="14" t="s">
        <v>398</v>
      </c>
      <c r="I37" s="40" t="s">
        <v>539</v>
      </c>
      <c r="J37" s="15"/>
      <c r="K37" s="15"/>
    </row>
    <row r="38" spans="1:11" s="29" customFormat="1" ht="106.5" customHeight="1">
      <c r="A38" s="15">
        <v>27</v>
      </c>
      <c r="B38" s="27" t="s">
        <v>332</v>
      </c>
      <c r="C38" s="14" t="s">
        <v>329</v>
      </c>
      <c r="D38" s="14" t="s">
        <v>50</v>
      </c>
      <c r="E38" s="11">
        <v>0</v>
      </c>
      <c r="F38" s="11">
        <v>300</v>
      </c>
      <c r="G38" s="118">
        <f t="shared" si="1"/>
        <v>300</v>
      </c>
      <c r="H38" s="14" t="s">
        <v>398</v>
      </c>
      <c r="I38" s="40" t="s">
        <v>539</v>
      </c>
      <c r="J38" s="15"/>
      <c r="K38" s="15"/>
    </row>
    <row r="39" spans="1:11" s="28" customFormat="1" ht="96">
      <c r="A39" s="15">
        <v>28</v>
      </c>
      <c r="B39" s="27" t="s">
        <v>332</v>
      </c>
      <c r="C39" s="14" t="s">
        <v>173</v>
      </c>
      <c r="D39" s="14" t="s">
        <v>174</v>
      </c>
      <c r="E39" s="11">
        <v>650</v>
      </c>
      <c r="F39" s="17"/>
      <c r="G39" s="118">
        <f t="shared" si="1"/>
        <v>650</v>
      </c>
      <c r="H39" s="14" t="s">
        <v>435</v>
      </c>
      <c r="I39" s="40" t="s">
        <v>549</v>
      </c>
      <c r="J39" s="68"/>
      <c r="K39" s="68"/>
    </row>
    <row r="40" spans="1:11" s="29" customFormat="1" ht="86.25" customHeight="1">
      <c r="A40" s="15">
        <v>29</v>
      </c>
      <c r="B40" s="27" t="s">
        <v>333</v>
      </c>
      <c r="C40" s="14" t="s">
        <v>334</v>
      </c>
      <c r="D40" s="14" t="s">
        <v>51</v>
      </c>
      <c r="E40" s="11">
        <v>0</v>
      </c>
      <c r="F40" s="11">
        <v>50</v>
      </c>
      <c r="G40" s="118">
        <f t="shared" si="1"/>
        <v>50</v>
      </c>
      <c r="H40" s="14" t="s">
        <v>398</v>
      </c>
      <c r="I40" s="40" t="s">
        <v>539</v>
      </c>
      <c r="J40" s="15"/>
      <c r="K40" s="15"/>
    </row>
    <row r="41" spans="1:11" s="29" customFormat="1" ht="89.25" customHeight="1">
      <c r="A41" s="15">
        <v>30</v>
      </c>
      <c r="B41" s="27" t="s">
        <v>333</v>
      </c>
      <c r="C41" s="14" t="s">
        <v>335</v>
      </c>
      <c r="D41" s="14" t="s">
        <v>52</v>
      </c>
      <c r="E41" s="11">
        <v>0</v>
      </c>
      <c r="F41" s="11">
        <v>450</v>
      </c>
      <c r="G41" s="118">
        <f t="shared" si="1"/>
        <v>450</v>
      </c>
      <c r="H41" s="14" t="s">
        <v>398</v>
      </c>
      <c r="I41" s="40" t="s">
        <v>539</v>
      </c>
      <c r="J41" s="15"/>
      <c r="K41" s="15"/>
    </row>
    <row r="42" spans="1:11" s="28" customFormat="1" ht="84">
      <c r="A42" s="15">
        <v>31</v>
      </c>
      <c r="B42" s="27" t="s">
        <v>523</v>
      </c>
      <c r="C42" s="14" t="s">
        <v>372</v>
      </c>
      <c r="D42" s="14" t="s">
        <v>7</v>
      </c>
      <c r="E42" s="11">
        <v>800</v>
      </c>
      <c r="F42" s="53"/>
      <c r="G42" s="118">
        <f t="shared" si="1"/>
        <v>800</v>
      </c>
      <c r="H42" s="14" t="s">
        <v>436</v>
      </c>
      <c r="I42" s="40" t="s">
        <v>543</v>
      </c>
      <c r="J42" s="68"/>
      <c r="K42" s="68"/>
    </row>
    <row r="43" spans="1:11" s="28" customFormat="1" ht="84">
      <c r="A43" s="15">
        <v>32</v>
      </c>
      <c r="B43" s="27" t="s">
        <v>524</v>
      </c>
      <c r="C43" s="14" t="s">
        <v>373</v>
      </c>
      <c r="D43" s="14" t="s">
        <v>373</v>
      </c>
      <c r="E43" s="11">
        <v>200</v>
      </c>
      <c r="F43" s="53"/>
      <c r="G43" s="118">
        <f t="shared" si="1"/>
        <v>200</v>
      </c>
      <c r="H43" s="14" t="s">
        <v>510</v>
      </c>
      <c r="I43" s="40" t="s">
        <v>541</v>
      </c>
      <c r="J43" s="68"/>
      <c r="K43" s="68"/>
    </row>
    <row r="44" spans="1:11" s="29" customFormat="1" ht="70.5" customHeight="1">
      <c r="A44" s="15">
        <v>33</v>
      </c>
      <c r="B44" s="27" t="s">
        <v>336</v>
      </c>
      <c r="C44" s="14" t="s">
        <v>337</v>
      </c>
      <c r="D44" s="14" t="s">
        <v>53</v>
      </c>
      <c r="E44" s="11">
        <v>0</v>
      </c>
      <c r="F44" s="11">
        <v>100</v>
      </c>
      <c r="G44" s="118">
        <f t="shared" si="1"/>
        <v>100</v>
      </c>
      <c r="H44" s="14" t="s">
        <v>398</v>
      </c>
      <c r="I44" s="40" t="s">
        <v>539</v>
      </c>
      <c r="J44" s="15"/>
      <c r="K44" s="15"/>
    </row>
    <row r="45" spans="1:11" s="29" customFormat="1" ht="72.75" customHeight="1">
      <c r="A45" s="15">
        <v>34</v>
      </c>
      <c r="B45" s="27" t="s">
        <v>336</v>
      </c>
      <c r="C45" s="14" t="s">
        <v>338</v>
      </c>
      <c r="D45" s="14" t="s">
        <v>54</v>
      </c>
      <c r="E45" s="11">
        <v>300</v>
      </c>
      <c r="F45" s="11">
        <v>700</v>
      </c>
      <c r="G45" s="118">
        <f t="shared" si="1"/>
        <v>1000</v>
      </c>
      <c r="H45" s="14" t="s">
        <v>398</v>
      </c>
      <c r="I45" s="40" t="s">
        <v>539</v>
      </c>
      <c r="J45" s="15"/>
      <c r="K45" s="15"/>
    </row>
    <row r="46" spans="1:11" s="29" customFormat="1" ht="60">
      <c r="A46" s="15">
        <v>35</v>
      </c>
      <c r="B46" s="27" t="s">
        <v>336</v>
      </c>
      <c r="C46" s="14" t="s">
        <v>339</v>
      </c>
      <c r="D46" s="14" t="s">
        <v>55</v>
      </c>
      <c r="E46" s="11">
        <v>0</v>
      </c>
      <c r="F46" s="11">
        <v>80</v>
      </c>
      <c r="G46" s="118">
        <f t="shared" si="1"/>
        <v>80</v>
      </c>
      <c r="H46" s="14" t="s">
        <v>398</v>
      </c>
      <c r="I46" s="40" t="s">
        <v>539</v>
      </c>
      <c r="J46" s="15"/>
      <c r="K46" s="15"/>
    </row>
    <row r="47" spans="1:11" s="28" customFormat="1" ht="75" customHeight="1">
      <c r="A47" s="17">
        <v>36</v>
      </c>
      <c r="B47" s="27" t="s">
        <v>336</v>
      </c>
      <c r="C47" s="14" t="s">
        <v>374</v>
      </c>
      <c r="D47" s="14" t="s">
        <v>56</v>
      </c>
      <c r="E47" s="11">
        <v>200</v>
      </c>
      <c r="F47" s="53"/>
      <c r="G47" s="118">
        <f t="shared" si="1"/>
        <v>200</v>
      </c>
      <c r="H47" s="14" t="s">
        <v>511</v>
      </c>
      <c r="I47" s="40" t="s">
        <v>541</v>
      </c>
      <c r="J47" s="68"/>
      <c r="K47" s="68"/>
    </row>
    <row r="48" spans="1:11" s="29" customFormat="1" ht="60">
      <c r="A48" s="15">
        <v>37</v>
      </c>
      <c r="B48" s="27" t="s">
        <v>340</v>
      </c>
      <c r="C48" s="14" t="s">
        <v>341</v>
      </c>
      <c r="D48" s="14" t="s">
        <v>56</v>
      </c>
      <c r="E48" s="11">
        <f>380+140</f>
        <v>520</v>
      </c>
      <c r="F48" s="11">
        <v>220</v>
      </c>
      <c r="G48" s="118">
        <f t="shared" si="1"/>
        <v>740</v>
      </c>
      <c r="H48" s="14" t="s">
        <v>398</v>
      </c>
      <c r="I48" s="40" t="s">
        <v>539</v>
      </c>
      <c r="J48" s="15"/>
      <c r="K48" s="15"/>
    </row>
    <row r="49" spans="1:11" s="29" customFormat="1" ht="36.75" customHeight="1">
      <c r="A49" s="15">
        <v>38</v>
      </c>
      <c r="B49" s="27" t="s">
        <v>342</v>
      </c>
      <c r="C49" s="14" t="s">
        <v>161</v>
      </c>
      <c r="D49" s="14" t="s">
        <v>152</v>
      </c>
      <c r="E49" s="11">
        <v>100</v>
      </c>
      <c r="F49" s="11">
        <v>0</v>
      </c>
      <c r="G49" s="118">
        <f t="shared" si="1"/>
        <v>100</v>
      </c>
      <c r="H49" s="14" t="s">
        <v>398</v>
      </c>
      <c r="I49" s="40" t="s">
        <v>539</v>
      </c>
      <c r="J49" s="15"/>
      <c r="K49" s="15"/>
    </row>
    <row r="50" spans="1:11" s="29" customFormat="1" ht="144">
      <c r="A50" s="15">
        <v>39</v>
      </c>
      <c r="B50" s="27" t="s">
        <v>343</v>
      </c>
      <c r="C50" s="14" t="s">
        <v>344</v>
      </c>
      <c r="D50" s="14" t="s">
        <v>57</v>
      </c>
      <c r="E50" s="11">
        <v>150</v>
      </c>
      <c r="F50" s="11">
        <v>0</v>
      </c>
      <c r="G50" s="118">
        <f t="shared" si="1"/>
        <v>150</v>
      </c>
      <c r="H50" s="14" t="s">
        <v>398</v>
      </c>
      <c r="I50" s="40" t="s">
        <v>539</v>
      </c>
      <c r="J50" s="15"/>
      <c r="K50" s="15"/>
    </row>
    <row r="51" spans="1:11" s="29" customFormat="1" ht="144">
      <c r="A51" s="15">
        <v>40</v>
      </c>
      <c r="B51" s="27" t="s">
        <v>345</v>
      </c>
      <c r="C51" s="14" t="s">
        <v>344</v>
      </c>
      <c r="D51" s="14" t="s">
        <v>58</v>
      </c>
      <c r="E51" s="11">
        <v>150</v>
      </c>
      <c r="F51" s="11">
        <v>0</v>
      </c>
      <c r="G51" s="118">
        <f t="shared" si="1"/>
        <v>150</v>
      </c>
      <c r="H51" s="14" t="s">
        <v>398</v>
      </c>
      <c r="I51" s="40" t="s">
        <v>539</v>
      </c>
      <c r="J51" s="15"/>
      <c r="K51" s="15"/>
    </row>
    <row r="52" spans="1:11" s="29" customFormat="1" ht="99" customHeight="1">
      <c r="A52" s="15">
        <v>41</v>
      </c>
      <c r="B52" s="27" t="s">
        <v>346</v>
      </c>
      <c r="C52" s="14" t="s">
        <v>344</v>
      </c>
      <c r="D52" s="14" t="s">
        <v>58</v>
      </c>
      <c r="E52" s="11">
        <v>150</v>
      </c>
      <c r="F52" s="11">
        <v>0</v>
      </c>
      <c r="G52" s="118">
        <f t="shared" si="1"/>
        <v>150</v>
      </c>
      <c r="H52" s="14" t="s">
        <v>398</v>
      </c>
      <c r="I52" s="40" t="s">
        <v>539</v>
      </c>
      <c r="J52" s="15"/>
      <c r="K52" s="15"/>
    </row>
    <row r="53" spans="1:11" s="29" customFormat="1" ht="74.25" customHeight="1">
      <c r="A53" s="15">
        <v>42</v>
      </c>
      <c r="B53" s="27" t="s">
        <v>347</v>
      </c>
      <c r="C53" s="14" t="s">
        <v>344</v>
      </c>
      <c r="D53" s="14" t="s">
        <v>57</v>
      </c>
      <c r="E53" s="11">
        <v>150</v>
      </c>
      <c r="F53" s="11">
        <v>0</v>
      </c>
      <c r="G53" s="118">
        <f t="shared" si="1"/>
        <v>150</v>
      </c>
      <c r="H53" s="14" t="s">
        <v>398</v>
      </c>
      <c r="I53" s="40" t="s">
        <v>539</v>
      </c>
      <c r="J53" s="15"/>
      <c r="K53" s="15"/>
    </row>
    <row r="54" spans="1:11" s="29" customFormat="1" ht="84">
      <c r="A54" s="15">
        <v>43</v>
      </c>
      <c r="B54" s="43" t="s">
        <v>348</v>
      </c>
      <c r="C54" s="14" t="s">
        <v>350</v>
      </c>
      <c r="D54" s="14" t="s">
        <v>153</v>
      </c>
      <c r="E54" s="11">
        <v>0</v>
      </c>
      <c r="F54" s="9">
        <v>2400</v>
      </c>
      <c r="G54" s="118">
        <f t="shared" si="1"/>
        <v>2400</v>
      </c>
      <c r="H54" s="14" t="s">
        <v>217</v>
      </c>
      <c r="I54" s="66" t="s">
        <v>547</v>
      </c>
      <c r="J54" s="15"/>
      <c r="K54" s="15"/>
    </row>
    <row r="55" spans="1:11" s="29" customFormat="1" ht="84">
      <c r="A55" s="15">
        <v>44</v>
      </c>
      <c r="B55" s="43" t="s">
        <v>349</v>
      </c>
      <c r="C55" s="14" t="s">
        <v>154</v>
      </c>
      <c r="D55" s="14" t="s">
        <v>155</v>
      </c>
      <c r="E55" s="11">
        <v>0</v>
      </c>
      <c r="F55" s="11">
        <v>1000</v>
      </c>
      <c r="G55" s="118">
        <f t="shared" si="1"/>
        <v>1000</v>
      </c>
      <c r="H55" s="14" t="s">
        <v>423</v>
      </c>
      <c r="I55" s="40" t="s">
        <v>539</v>
      </c>
      <c r="J55" s="15"/>
      <c r="K55" s="15"/>
    </row>
    <row r="56" spans="1:11" ht="38.25">
      <c r="A56" s="106">
        <v>45</v>
      </c>
      <c r="B56" s="78" t="s">
        <v>574</v>
      </c>
      <c r="C56" s="14" t="s">
        <v>373</v>
      </c>
      <c r="D56" s="14" t="s">
        <v>373</v>
      </c>
      <c r="E56" s="11">
        <v>100</v>
      </c>
      <c r="F56" s="53"/>
      <c r="G56" s="118">
        <f t="shared" si="1"/>
        <v>100</v>
      </c>
      <c r="H56" s="14" t="s">
        <v>510</v>
      </c>
      <c r="I56" s="40" t="s">
        <v>541</v>
      </c>
      <c r="J56" s="68"/>
      <c r="K56" s="68"/>
    </row>
    <row r="57" spans="1:11" s="28" customFormat="1" ht="38.25">
      <c r="A57" s="15">
        <v>46</v>
      </c>
      <c r="B57" s="27" t="s">
        <v>525</v>
      </c>
      <c r="C57" s="14" t="s">
        <v>375</v>
      </c>
      <c r="D57" s="14" t="s">
        <v>376</v>
      </c>
      <c r="E57" s="11">
        <v>400</v>
      </c>
      <c r="F57" s="53"/>
      <c r="G57" s="118">
        <f t="shared" si="1"/>
        <v>400</v>
      </c>
      <c r="H57" s="14" t="s">
        <v>511</v>
      </c>
      <c r="I57" s="40" t="s">
        <v>541</v>
      </c>
      <c r="J57" s="68"/>
      <c r="K57" s="68"/>
    </row>
    <row r="58" spans="1:11" s="28" customFormat="1" ht="74.25" customHeight="1">
      <c r="A58" s="15">
        <v>47</v>
      </c>
      <c r="B58" s="78" t="s">
        <v>382</v>
      </c>
      <c r="C58" s="14" t="s">
        <v>373</v>
      </c>
      <c r="D58" s="14" t="s">
        <v>373</v>
      </c>
      <c r="E58" s="11">
        <v>100</v>
      </c>
      <c r="F58" s="53"/>
      <c r="G58" s="118">
        <f t="shared" si="1"/>
        <v>100</v>
      </c>
      <c r="H58" s="14" t="s">
        <v>510</v>
      </c>
      <c r="I58" s="40" t="s">
        <v>541</v>
      </c>
      <c r="J58" s="68"/>
      <c r="K58" s="68"/>
    </row>
    <row r="59" spans="2:11" s="80" customFormat="1" ht="15">
      <c r="B59" s="79"/>
      <c r="C59" s="74"/>
      <c r="D59" s="74"/>
      <c r="E59" s="99"/>
      <c r="F59" s="99"/>
      <c r="G59" s="166" t="s">
        <v>513</v>
      </c>
      <c r="H59" s="167"/>
      <c r="I59" s="167"/>
      <c r="J59" s="168"/>
      <c r="K59" s="131"/>
    </row>
    <row r="60" spans="2:11" s="80" customFormat="1" ht="15">
      <c r="B60" s="79"/>
      <c r="C60" s="74"/>
      <c r="D60" s="74"/>
      <c r="E60" s="99"/>
      <c r="F60" s="99"/>
      <c r="G60" s="166" t="s">
        <v>514</v>
      </c>
      <c r="H60" s="167"/>
      <c r="I60" s="167"/>
      <c r="J60" s="168"/>
      <c r="K60" s="131"/>
    </row>
    <row r="61" spans="2:11" s="80" customFormat="1" ht="15">
      <c r="B61" s="79"/>
      <c r="C61" s="74"/>
      <c r="D61" s="74"/>
      <c r="E61" s="99"/>
      <c r="F61" s="99"/>
      <c r="G61" s="166" t="s">
        <v>515</v>
      </c>
      <c r="H61" s="167"/>
      <c r="I61" s="167"/>
      <c r="J61" s="168"/>
      <c r="K61" s="131"/>
    </row>
    <row r="62" spans="2:8" s="28" customFormat="1" ht="16.5" customHeight="1">
      <c r="B62" s="103" t="s">
        <v>617</v>
      </c>
      <c r="C62" s="116"/>
      <c r="D62" s="116"/>
      <c r="E62" s="101"/>
      <c r="F62" s="101"/>
      <c r="G62" s="116"/>
      <c r="H62" s="116"/>
    </row>
    <row r="63" spans="2:8" s="28" customFormat="1" ht="12.75">
      <c r="B63" s="103" t="s">
        <v>564</v>
      </c>
      <c r="C63" s="116"/>
      <c r="D63" s="116"/>
      <c r="E63" s="101"/>
      <c r="F63" s="101"/>
      <c r="G63" s="116"/>
      <c r="H63" s="116"/>
    </row>
    <row r="64" spans="2:8" s="28" customFormat="1" ht="12.75">
      <c r="B64" s="103" t="s">
        <v>565</v>
      </c>
      <c r="C64" s="116"/>
      <c r="D64" s="116"/>
      <c r="E64" s="101"/>
      <c r="F64" s="101"/>
      <c r="G64" s="116"/>
      <c r="H64" s="116"/>
    </row>
    <row r="65" spans="2:8" s="28" customFormat="1" ht="12.75">
      <c r="B65" s="103" t="s">
        <v>566</v>
      </c>
      <c r="C65" s="116"/>
      <c r="D65" s="116"/>
      <c r="E65" s="101"/>
      <c r="F65" s="101"/>
      <c r="G65" s="116"/>
      <c r="H65" s="116"/>
    </row>
    <row r="66" spans="2:8" s="28" customFormat="1" ht="12.75">
      <c r="B66" s="103" t="s">
        <v>567</v>
      </c>
      <c r="C66" s="116"/>
      <c r="D66" s="116"/>
      <c r="E66" s="101"/>
      <c r="F66" s="101"/>
      <c r="G66" s="116"/>
      <c r="H66" s="116"/>
    </row>
    <row r="67" spans="2:11" s="80" customFormat="1" ht="15">
      <c r="B67" s="79"/>
      <c r="C67" s="74"/>
      <c r="D67" s="74"/>
      <c r="E67" s="99"/>
      <c r="F67" s="99"/>
      <c r="G67" s="119"/>
      <c r="H67" s="120"/>
      <c r="I67" s="93"/>
      <c r="J67" s="93"/>
      <c r="K67" s="94"/>
    </row>
    <row r="68" spans="2:11" s="80" customFormat="1" ht="15">
      <c r="B68" s="79"/>
      <c r="C68" s="74"/>
      <c r="D68" s="74"/>
      <c r="E68" s="99"/>
      <c r="F68" s="99"/>
      <c r="G68" s="119"/>
      <c r="H68" s="120"/>
      <c r="I68" s="93"/>
      <c r="J68" s="93"/>
      <c r="K68" s="94"/>
    </row>
    <row r="69" spans="2:9" s="28" customFormat="1" ht="12.75">
      <c r="B69" s="103"/>
      <c r="C69" s="116"/>
      <c r="D69" s="116"/>
      <c r="E69" s="101"/>
      <c r="F69" s="101"/>
      <c r="G69" s="116"/>
      <c r="H69" s="116"/>
      <c r="I69" s="102"/>
    </row>
    <row r="70" spans="2:11" s="28" customFormat="1" ht="12.75">
      <c r="B70" s="143" t="s">
        <v>555</v>
      </c>
      <c r="C70" s="143"/>
      <c r="D70" s="144"/>
      <c r="E70" s="145"/>
      <c r="F70" s="145"/>
      <c r="G70" s="145"/>
      <c r="H70" s="146"/>
      <c r="I70" s="146"/>
      <c r="J70" s="146"/>
      <c r="K70" s="146"/>
    </row>
    <row r="71" spans="2:11" s="28" customFormat="1" ht="12.75">
      <c r="B71" s="143" t="s">
        <v>556</v>
      </c>
      <c r="C71" s="143"/>
      <c r="D71" s="144"/>
      <c r="E71" s="145"/>
      <c r="F71" s="145"/>
      <c r="G71" s="145"/>
      <c r="H71" s="146"/>
      <c r="I71" s="146"/>
      <c r="J71" s="146"/>
      <c r="K71" s="146"/>
    </row>
    <row r="72" spans="2:11" s="28" customFormat="1" ht="15">
      <c r="B72" s="143" t="s">
        <v>557</v>
      </c>
      <c r="C72" s="147"/>
      <c r="D72" s="147"/>
      <c r="E72" s="147"/>
      <c r="F72" s="147"/>
      <c r="G72" s="147"/>
      <c r="H72" s="147"/>
      <c r="I72" s="147"/>
      <c r="J72" s="147"/>
      <c r="K72" s="147"/>
    </row>
    <row r="73" spans="2:11" s="28" customFormat="1" ht="12.75">
      <c r="B73" s="103"/>
      <c r="C73" s="116"/>
      <c r="D73" s="116"/>
      <c r="E73" s="101"/>
      <c r="F73" s="101"/>
      <c r="G73" s="145"/>
      <c r="H73" s="146"/>
      <c r="I73" s="146"/>
      <c r="J73" s="146"/>
      <c r="K73" s="146"/>
    </row>
    <row r="74" spans="2:9" s="28" customFormat="1" ht="12.75">
      <c r="B74" s="115" t="s">
        <v>558</v>
      </c>
      <c r="C74" s="116"/>
      <c r="D74" s="116"/>
      <c r="E74" s="101"/>
      <c r="F74" s="101"/>
      <c r="G74" s="116"/>
      <c r="H74" s="116"/>
      <c r="I74" s="102"/>
    </row>
    <row r="75" spans="2:9" s="28" customFormat="1" ht="12.75">
      <c r="B75" s="103" t="s">
        <v>559</v>
      </c>
      <c r="C75" s="116"/>
      <c r="D75" s="116"/>
      <c r="E75" s="101"/>
      <c r="F75" s="101"/>
      <c r="G75" s="116"/>
      <c r="H75" s="116"/>
      <c r="I75" s="102"/>
    </row>
    <row r="76" spans="2:9" s="28" customFormat="1" ht="12.75">
      <c r="B76" s="103" t="s">
        <v>560</v>
      </c>
      <c r="C76" s="116"/>
      <c r="D76" s="116"/>
      <c r="E76" s="101"/>
      <c r="F76" s="101"/>
      <c r="G76" s="116"/>
      <c r="H76" s="116"/>
      <c r="I76" s="102"/>
    </row>
    <row r="77" spans="2:9" s="28" customFormat="1" ht="12.75">
      <c r="B77" s="103"/>
      <c r="C77" s="116"/>
      <c r="D77" s="116"/>
      <c r="E77" s="101"/>
      <c r="F77" s="101"/>
      <c r="G77" s="116"/>
      <c r="H77" s="116"/>
      <c r="I77" s="102"/>
    </row>
    <row r="78" spans="2:11" s="80" customFormat="1" ht="12.75">
      <c r="B78" s="79"/>
      <c r="C78" s="74"/>
      <c r="D78" s="74"/>
      <c r="E78" s="99"/>
      <c r="F78" s="99"/>
      <c r="G78" s="145" t="s">
        <v>561</v>
      </c>
      <c r="H78" s="146"/>
      <c r="I78" s="146"/>
      <c r="J78" s="146"/>
      <c r="K78" s="146"/>
    </row>
    <row r="79" spans="2:11" s="80" customFormat="1" ht="12.75">
      <c r="B79" s="79"/>
      <c r="C79" s="74"/>
      <c r="D79" s="74"/>
      <c r="E79" s="99"/>
      <c r="F79" s="99"/>
      <c r="G79" s="145" t="s">
        <v>562</v>
      </c>
      <c r="H79" s="146"/>
      <c r="I79" s="146"/>
      <c r="J79" s="146"/>
      <c r="K79" s="146"/>
    </row>
    <row r="80" spans="2:11" s="80" customFormat="1" ht="12.75">
      <c r="B80" s="79"/>
      <c r="C80" s="74"/>
      <c r="D80" s="74"/>
      <c r="E80" s="99"/>
      <c r="F80" s="99"/>
      <c r="G80" s="141"/>
      <c r="H80" s="142"/>
      <c r="I80" s="142"/>
      <c r="J80" s="142"/>
      <c r="K80" s="142"/>
    </row>
    <row r="81" spans="2:11" s="80" customFormat="1" ht="12.75">
      <c r="B81" s="79"/>
      <c r="C81" s="74"/>
      <c r="D81" s="74"/>
      <c r="E81" s="99"/>
      <c r="F81" s="99"/>
      <c r="G81" s="141"/>
      <c r="H81" s="142"/>
      <c r="I81" s="142"/>
      <c r="J81" s="142"/>
      <c r="K81" s="142"/>
    </row>
    <row r="82" spans="2:9" s="80" customFormat="1" ht="12.75">
      <c r="B82" s="79" t="s">
        <v>563</v>
      </c>
      <c r="C82" s="74"/>
      <c r="D82" s="74"/>
      <c r="E82" s="99"/>
      <c r="F82" s="99"/>
      <c r="G82" s="74"/>
      <c r="H82" s="74"/>
      <c r="I82" s="100"/>
    </row>
  </sheetData>
  <sheetProtection/>
  <mergeCells count="16">
    <mergeCell ref="G78:K78"/>
    <mergeCell ref="G79:K79"/>
    <mergeCell ref="G80:K80"/>
    <mergeCell ref="G81:K81"/>
    <mergeCell ref="G60:J60"/>
    <mergeCell ref="G61:J61"/>
    <mergeCell ref="B70:K70"/>
    <mergeCell ref="B71:K71"/>
    <mergeCell ref="B72:K72"/>
    <mergeCell ref="G73:K73"/>
    <mergeCell ref="B5:K5"/>
    <mergeCell ref="A6:K6"/>
    <mergeCell ref="B2:K2"/>
    <mergeCell ref="A10:I10"/>
    <mergeCell ref="A27:I27"/>
    <mergeCell ref="G59:J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user_rozalina</dc:creator>
  <cp:keywords/>
  <dc:description/>
  <cp:lastModifiedBy>user_rozalina</cp:lastModifiedBy>
  <cp:lastPrinted>2015-07-29T07:19:17Z</cp:lastPrinted>
  <dcterms:created xsi:type="dcterms:W3CDTF">2013-08-13T08:09:26Z</dcterms:created>
  <dcterms:modified xsi:type="dcterms:W3CDTF">2015-09-11T06:07:23Z</dcterms:modified>
  <cp:category/>
  <cp:version/>
  <cp:contentType/>
  <cp:contentStatus/>
</cp:coreProperties>
</file>