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265" activeTab="0"/>
  </bookViews>
  <sheets>
    <sheet name="Obedinena KSS krustovishte " sheetId="1" r:id="rId1"/>
  </sheets>
  <definedNames>
    <definedName name="_xlnm.Print_Area" localSheetId="0">'Obedinena KSS krustovishte '!$A:$F</definedName>
    <definedName name="_xlnm.Print_Titles" localSheetId="0">'Obedinena KSS krustovishte '!$7:$7</definedName>
  </definedNames>
  <calcPr fullCalcOnLoad="1"/>
</workbook>
</file>

<file path=xl/sharedStrings.xml><?xml version="1.0" encoding="utf-8"?>
<sst xmlns="http://schemas.openxmlformats.org/spreadsheetml/2006/main" count="260" uniqueCount="128">
  <si>
    <t>ПОЗИЦИЯ</t>
  </si>
  <si>
    <t>Ед.м.</t>
  </si>
  <si>
    <t>Изкоп механизирано за отстраняване на съществуваща пътна основа вкл. натоварване на транспорт</t>
  </si>
  <si>
    <t>Изкоп механизирано в земни почви (общ изкоп) на транспорт до едно утежнено условие</t>
  </si>
  <si>
    <t xml:space="preserve">Машинно зарязване на същ. асф настилка с фугорезачка за оформяне на вертикален ръб м/у новата и старата настилка </t>
  </si>
  <si>
    <t>Доставка и полагане  на дренажен материал 10-75мм</t>
  </si>
  <si>
    <t>Доставка и полагане на подходящ материал за насип банкети</t>
  </si>
  <si>
    <t>Вертикална сигнализация с нестандартни пътни знаци и табели</t>
  </si>
  <si>
    <t>Хоризонтална маркировка с бяла светлоотразителна боя с перли- ръчна</t>
  </si>
  <si>
    <t>Хоризонтална маркировка с бяла светлоотразителна боя с перли- машинна</t>
  </si>
  <si>
    <t>Втори битумен разлив</t>
  </si>
  <si>
    <t>Първи битумен разлив</t>
  </si>
  <si>
    <t>I.  Общи мероприятия</t>
  </si>
  <si>
    <t>II.  Почистване на строителната площадка</t>
  </si>
  <si>
    <t>Устройване на обектов лагер</t>
  </si>
  <si>
    <t>Разкъртване и отстраняване на съществуващи бетонови структури (бетонови подпорни стени, фундаменти плочи) включително натоварване на транспорт</t>
  </si>
  <si>
    <t>III. Земни работи</t>
  </si>
  <si>
    <t>Премахване и изместване на съществуващ рекламен билборд</t>
  </si>
  <si>
    <t xml:space="preserve">Премахване на отпадащи бетонови шахти в зоната на кръстовището. </t>
  </si>
  <si>
    <t>Премахване на съществуващи бордюри в зоната на кръстовището.</t>
  </si>
  <si>
    <t>м</t>
  </si>
  <si>
    <t>IV. Пътни работи</t>
  </si>
  <si>
    <t>V. Отводняване</t>
  </si>
  <si>
    <t>VI. Асфалтови работи</t>
  </si>
  <si>
    <t>VII. Хоризонтална маркировка и вертикална сигнализация</t>
  </si>
  <si>
    <t>Вертикална сигнализация със стандартни светлоотразителни пътни знаци III-ти типоразмер</t>
  </si>
  <si>
    <t>м2</t>
  </si>
  <si>
    <t>Доставка, полагане и уплътнение на плътен асфалт за износващ пласт  4см пласт (2.4 тон/м3 обемно тегло)</t>
  </si>
  <si>
    <t xml:space="preserve">Бетон C16/20 </t>
  </si>
  <si>
    <t>Изграждане на ревизионна шахта Ф1000мм вкл. всички за това разходи</t>
  </si>
  <si>
    <t>Общо стойност за част пътна и ОД без ДДС</t>
  </si>
  <si>
    <t xml:space="preserve">Направа на линейни изкопи </t>
  </si>
  <si>
    <t xml:space="preserve">Направа на изкопи за кабелни шахти </t>
  </si>
  <si>
    <t>Извозване на излишна почва</t>
  </si>
  <si>
    <t>Насипване на пясък</t>
  </si>
  <si>
    <t>Полагане на ПВЦ лента</t>
  </si>
  <si>
    <t>Направа на кабелни шахти</t>
  </si>
  <si>
    <t>Капаци за шахти</t>
  </si>
  <si>
    <t>Доставка, полагане и уплътнение на неплътен асфалт (биндер) 6см пласт (2.4 тон/м3 обемно тегло)</t>
  </si>
  <si>
    <t>Затревяване</t>
  </si>
  <si>
    <t>Доставка на дренажен материал и обратна засипка</t>
  </si>
  <si>
    <t>Осигуряване и въвеждане на временна организация на движението по уличната мрежа</t>
  </si>
  <si>
    <t>Доставка  полагане и уплътнение на трошен камък 0-75мм за пътна/ улична основа</t>
  </si>
  <si>
    <t>Изместване на съществуващи стълбове от уличното осветление</t>
  </si>
  <si>
    <t>Изместване на кабелна мрежа за улично осветление</t>
  </si>
  <si>
    <t>м3</t>
  </si>
  <si>
    <t>Доставка и полагане PVC тръба ф110</t>
  </si>
  <si>
    <t>бр.</t>
  </si>
  <si>
    <t>тон</t>
  </si>
  <si>
    <t>сума</t>
  </si>
  <si>
    <t>Премахване и изместване на указателни табели</t>
  </si>
  <si>
    <t>Разваляне на съществуваща тротоарна настилка вкл. натоварване на транспорт</t>
  </si>
  <si>
    <t>Дренажен изкоп в земни почви за шахти и колектори, вкл. натоварване на транспорт</t>
  </si>
  <si>
    <t>Подложен бетон С12/15 за бордюри</t>
  </si>
  <si>
    <t>Изграждане на нова тротоарна настилка съгласно детайл  вкл. изкоп за подравняване и материал за основа</t>
  </si>
  <si>
    <t xml:space="preserve">Възстановяване на тротоарна настилка ширина след подмяна бордюри с влагане до 40% нови елементи </t>
  </si>
  <si>
    <t>Нова пешеходна ограда от тръбни елементи</t>
  </si>
  <si>
    <t>Повдигане и реконструкция на съществуващи ревизионни шахти в зоната на уличното платно</t>
  </si>
  <si>
    <t>Почистване и реконструкция на съществуващи дъждоприемни шахти в зоната на уличното платно</t>
  </si>
  <si>
    <t>Реконструкция на съществуващи шахти в тротоарите</t>
  </si>
  <si>
    <t>Изграждане на нови дъждоприемни шахти съгласно детайл вкл. всички за това разходи</t>
  </si>
  <si>
    <t>PVC Тръби Ф200мм за заустване на нови дъждоприемни шахти</t>
  </si>
  <si>
    <t xml:space="preserve">Излят на място бетон С16/20 за отводнителни съоръжения </t>
  </si>
  <si>
    <t>Охумусяване  разделителен остров 15см хумус</t>
  </si>
  <si>
    <t>Доставка и полагане и уплътнение на битумизиран трошен камък 10см дебелина (2.35 тон/м3 обемно тегло)</t>
  </si>
  <si>
    <t>Доставка, полагане и уплътнение на биндер с променлива дебелина (2.4 тон/м3 обемно тегло)</t>
  </si>
  <si>
    <t xml:space="preserve">Разваляне на съществуваща асфалтова настилка механизирано чрез студено фрезоване вкл. натоварване на транспорт </t>
  </si>
  <si>
    <t>Направа на кабелни шахти 128/65/140</t>
  </si>
  <si>
    <t>Направа на кабелни шахти 150/105/140</t>
  </si>
  <si>
    <t>Изтегляне на  кабел в канална мрежа</t>
  </si>
  <si>
    <t>Транспорт на отстранена асфалтова настилка (фрезован материал) на депо до 10км</t>
  </si>
  <si>
    <t>Транспорт на строителни отпадъци до 10км</t>
  </si>
  <si>
    <t>Демонтаж бетонови бордюри</t>
  </si>
  <si>
    <t>Разбиване бетонова основа</t>
  </si>
  <si>
    <t>Натов.стр. отпадъци на камион</t>
  </si>
  <si>
    <t>Разт. Отпадъци на разтоварище</t>
  </si>
  <si>
    <t>Основа от несорт.тр.камък - 45см</t>
  </si>
  <si>
    <t>Полагане вид.бет.бордюри - 18/35</t>
  </si>
  <si>
    <t>Изрязване и отстр.на асфалт.н-ка</t>
  </si>
  <si>
    <t>Фрезоване асфалтова настилка</t>
  </si>
  <si>
    <t>Доставка знаци - втори тип-мер</t>
  </si>
  <si>
    <t>Доставка тръбни стойки</t>
  </si>
  <si>
    <t>Поставяне на пътни знаци</t>
  </si>
  <si>
    <t>Маркировка с непрекъсната линия</t>
  </si>
  <si>
    <t>Маркировка с прекъснати линии</t>
  </si>
  <si>
    <t>Изкоп за легло на настилка - ЗП</t>
  </si>
  <si>
    <t>Направа на насип - ЗП</t>
  </si>
  <si>
    <t>Оформяне на озеленени площи</t>
  </si>
  <si>
    <t>мл</t>
  </si>
  <si>
    <t>бр</t>
  </si>
  <si>
    <t>Обща  стойност СМР за подобект 2 без ДДС в лева</t>
  </si>
  <si>
    <t>Общо стойност СМР за подобект 1 без ДДС в лева</t>
  </si>
  <si>
    <t>20% ДДС</t>
  </si>
  <si>
    <t>ОБЩА СТОЙНОСТ ЗА ДВАТА ОБЕКТА с ДДС в лева</t>
  </si>
  <si>
    <t>Натоварване и превоз на 10км - ЗП</t>
  </si>
  <si>
    <t>Доставка и полагане битум,фракция - 12см</t>
  </si>
  <si>
    <t>Дост-ка и полагане на асфалт, плътна смес</t>
  </si>
  <si>
    <t>РЕКАПИТУЛАЦИЯ</t>
  </si>
  <si>
    <t>Дост-ка и полагане на асфалтобетон непл.смес</t>
  </si>
  <si>
    <t>Превоз на 10км. и разт.стр.отп.</t>
  </si>
  <si>
    <t>Направа тротоарна настилка</t>
  </si>
  <si>
    <t>Полагане бет.бордюри - 8/16</t>
  </si>
  <si>
    <t xml:space="preserve">Първи битумен разлив </t>
  </si>
  <si>
    <t>Изместване кабелна шахта</t>
  </si>
  <si>
    <t>Капаци за кабелна шахта</t>
  </si>
  <si>
    <t>Удължаване на водосток</t>
  </si>
  <si>
    <t>мл.</t>
  </si>
  <si>
    <t>Превоз фрез.материал на 5 км</t>
  </si>
  <si>
    <t>Полагане вид.бет.бордюри - 15/25</t>
  </si>
  <si>
    <t>от ОТ 3 до ОТ 816</t>
  </si>
  <si>
    <t>Обща  стойност СМР от ОТ 3 до ОТ 816 без ДДС в лева</t>
  </si>
  <si>
    <t>ОБЩА СТОЙНОСТ ЗА  ОБЕКТА без ДДС в лева</t>
  </si>
  <si>
    <t>Подобект 1:Кръстовище с кръгово движение при "Болницата",  град Свиленград</t>
  </si>
  <si>
    <t>„РЕКОНСТРУКЦИЯ И РЕХАБИЛИТАЦИЯ НА ПЪТНА ВРЪЗКА НА АВТОМАГИСТРАЛА „МАРИЦА” С ИНДУСТРИАЛНА ЗОНА „СВИЛЕНГРАД“ 
включващ  подобекти:</t>
  </si>
  <si>
    <r>
      <rPr>
        <b/>
        <sz val="11"/>
        <rFont val="Arial"/>
        <family val="2"/>
      </rPr>
      <t>Подобект 2:</t>
    </r>
    <r>
      <rPr>
        <sz val="11"/>
        <rFont val="Arial"/>
        <family val="2"/>
      </rPr>
      <t xml:space="preserve"> Подход на гр.Свиленград от с. Пъстрогор - от ОТ 3 до ОТ 816 и от ОТ 809 до ОТ 796</t>
    </r>
  </si>
  <si>
    <r>
      <rPr>
        <b/>
        <sz val="11"/>
        <rFont val="Arial"/>
        <family val="2"/>
      </rPr>
      <t>Подобект 1</t>
    </r>
    <r>
      <rPr>
        <sz val="11"/>
        <rFont val="Arial"/>
        <family val="2"/>
      </rPr>
      <t>:Кръстовище с кръгово движение при "Болницата",  град Свиленград,</t>
    </r>
  </si>
  <si>
    <t xml:space="preserve">Nо </t>
  </si>
  <si>
    <t>Стойност       (лв.)</t>
  </si>
  <si>
    <t>Количество</t>
  </si>
  <si>
    <t>Ед.цена      ( лв.)</t>
  </si>
  <si>
    <t>,</t>
  </si>
  <si>
    <t xml:space="preserve">Подобект 2: Подход на гр.Свиленград от с.Пъстрогор от ОТ 3-ОТ 816 и ОТ 809 - ОТ 796 </t>
  </si>
  <si>
    <t xml:space="preserve">от ОТ 809 до ОТ 796 </t>
  </si>
  <si>
    <t>Обща  стойност СМР от ОТ 809 до ОТ 793 без ДДС в лева</t>
  </si>
  <si>
    <t xml:space="preserve">Приложение №15.1.КОЛИЧЕСТВЕНО-СТОЙНОСТНА СМЕТКА за ПРОЕКТ: </t>
  </si>
  <si>
    <t>Доставка и полагане на бетонови бордюри 8/16</t>
  </si>
  <si>
    <t>Доставка и полагане бетонови бордюри 18/35</t>
  </si>
  <si>
    <t xml:space="preserve">Насип включително доставка,  полагане и уплътнение  на  материал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</si>
</sst>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/>
    </xf>
    <xf numFmtId="2" fontId="2" fillId="0" borderId="10" xfId="0" applyNumberFormat="1" applyFont="1" applyFill="1" applyBorder="1" applyAlignment="1">
      <alignment horizontal="justify" vertical="center"/>
    </xf>
    <xf numFmtId="2" fontId="2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/>
    </xf>
    <xf numFmtId="2" fontId="2" fillId="0" borderId="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justify" vertical="center"/>
    </xf>
    <xf numFmtId="4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justify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.7109375" style="7" customWidth="1"/>
    <col min="2" max="2" width="40.140625" style="1" customWidth="1"/>
    <col min="3" max="3" width="8.7109375" style="1" customWidth="1"/>
    <col min="4" max="4" width="14.140625" style="8" customWidth="1"/>
    <col min="5" max="5" width="10.28125" style="2" customWidth="1"/>
    <col min="6" max="6" width="14.7109375" style="1" customWidth="1"/>
  </cols>
  <sheetData>
    <row r="1" spans="1:6" ht="14.25">
      <c r="A1" s="3"/>
      <c r="B1" s="4"/>
      <c r="C1" s="4"/>
      <c r="D1" s="5"/>
      <c r="E1" s="6"/>
      <c r="F1" s="4"/>
    </row>
    <row r="2" spans="1:6" ht="14.25">
      <c r="A2" s="47" t="s">
        <v>124</v>
      </c>
      <c r="B2" s="48"/>
      <c r="C2" s="48"/>
      <c r="D2" s="48"/>
      <c r="E2" s="48"/>
      <c r="F2" s="48"/>
    </row>
    <row r="3" spans="1:6" ht="49.5" customHeight="1">
      <c r="A3" s="49" t="s">
        <v>113</v>
      </c>
      <c r="B3" s="50"/>
      <c r="C3" s="50"/>
      <c r="D3" s="50"/>
      <c r="E3" s="50"/>
      <c r="F3" s="50"/>
    </row>
    <row r="4" spans="1:6" ht="14.25">
      <c r="A4" s="3"/>
      <c r="B4" s="51" t="s">
        <v>115</v>
      </c>
      <c r="C4" s="51"/>
      <c r="D4" s="51"/>
      <c r="E4" s="51"/>
      <c r="F4" s="51"/>
    </row>
    <row r="5" spans="1:6" ht="33" customHeight="1">
      <c r="A5" s="3"/>
      <c r="B5" s="51" t="s">
        <v>114</v>
      </c>
      <c r="C5" s="51"/>
      <c r="D5" s="51"/>
      <c r="E5" s="51"/>
      <c r="F5" s="51"/>
    </row>
    <row r="7" spans="1:6" ht="27.75" customHeight="1">
      <c r="A7" s="40" t="s">
        <v>116</v>
      </c>
      <c r="B7" s="40" t="s">
        <v>0</v>
      </c>
      <c r="C7" s="41" t="s">
        <v>1</v>
      </c>
      <c r="D7" s="41" t="s">
        <v>118</v>
      </c>
      <c r="E7" s="42" t="s">
        <v>119</v>
      </c>
      <c r="F7" s="41" t="s">
        <v>117</v>
      </c>
    </row>
    <row r="8" spans="1:6" ht="22.5" customHeight="1">
      <c r="A8" s="32" t="s">
        <v>112</v>
      </c>
      <c r="B8" s="32"/>
      <c r="C8" s="35"/>
      <c r="D8" s="36"/>
      <c r="E8" s="36"/>
      <c r="F8" s="36"/>
    </row>
    <row r="9" spans="1:6" ht="15">
      <c r="A9" s="10"/>
      <c r="B9" s="9" t="s">
        <v>12</v>
      </c>
      <c r="C9" s="10"/>
      <c r="D9" s="33"/>
      <c r="E9" s="11"/>
      <c r="F9" s="11"/>
    </row>
    <row r="10" spans="1:6" ht="14.25">
      <c r="A10" s="10">
        <v>1</v>
      </c>
      <c r="B10" s="13" t="s">
        <v>14</v>
      </c>
      <c r="C10" s="10" t="s">
        <v>49</v>
      </c>
      <c r="D10" s="12">
        <v>1</v>
      </c>
      <c r="E10" s="12"/>
      <c r="F10" s="11">
        <f>ROUND(D10*E10,2)</f>
        <v>0</v>
      </c>
    </row>
    <row r="11" spans="1:6" ht="42.75">
      <c r="A11" s="10">
        <v>2</v>
      </c>
      <c r="B11" s="16" t="s">
        <v>41</v>
      </c>
      <c r="C11" s="10" t="s">
        <v>49</v>
      </c>
      <c r="D11" s="12">
        <v>1</v>
      </c>
      <c r="E11" s="12"/>
      <c r="F11" s="11">
        <f>ROUND(D11*E11,2)</f>
        <v>0</v>
      </c>
    </row>
    <row r="12" spans="1:6" ht="15">
      <c r="A12" s="10"/>
      <c r="B12" s="18" t="s">
        <v>13</v>
      </c>
      <c r="C12" s="10"/>
      <c r="D12" s="12"/>
      <c r="E12" s="12"/>
      <c r="F12" s="12"/>
    </row>
    <row r="13" spans="1:6" ht="71.25">
      <c r="A13" s="10">
        <f>A11+1</f>
        <v>3</v>
      </c>
      <c r="B13" s="13" t="s">
        <v>15</v>
      </c>
      <c r="C13" s="10" t="s">
        <v>45</v>
      </c>
      <c r="D13" s="11">
        <v>15</v>
      </c>
      <c r="E13" s="12"/>
      <c r="F13" s="11">
        <f aca="true" t="shared" si="0" ref="F13:F22">ROUND(D13*E13,2)</f>
        <v>0</v>
      </c>
    </row>
    <row r="14" spans="1:6" ht="28.5">
      <c r="A14" s="10">
        <f aca="true" t="shared" si="1" ref="A14:A22">A13+1</f>
        <v>4</v>
      </c>
      <c r="B14" s="13" t="s">
        <v>17</v>
      </c>
      <c r="C14" s="10" t="s">
        <v>47</v>
      </c>
      <c r="D14" s="12">
        <v>2</v>
      </c>
      <c r="E14" s="12"/>
      <c r="F14" s="11">
        <f t="shared" si="0"/>
        <v>0</v>
      </c>
    </row>
    <row r="15" spans="1:6" ht="28.5">
      <c r="A15" s="10">
        <f t="shared" si="1"/>
        <v>5</v>
      </c>
      <c r="B15" s="13" t="s">
        <v>50</v>
      </c>
      <c r="C15" s="10" t="s">
        <v>47</v>
      </c>
      <c r="D15" s="12">
        <v>8</v>
      </c>
      <c r="E15" s="12"/>
      <c r="F15" s="11">
        <f t="shared" si="0"/>
        <v>0</v>
      </c>
    </row>
    <row r="16" spans="1:6" ht="28.5">
      <c r="A16" s="10">
        <f t="shared" si="1"/>
        <v>6</v>
      </c>
      <c r="B16" s="13" t="s">
        <v>18</v>
      </c>
      <c r="C16" s="10" t="s">
        <v>47</v>
      </c>
      <c r="D16" s="12">
        <v>3</v>
      </c>
      <c r="E16" s="12"/>
      <c r="F16" s="11">
        <f t="shared" si="0"/>
        <v>0</v>
      </c>
    </row>
    <row r="17" spans="1:6" ht="28.5">
      <c r="A17" s="10">
        <f t="shared" si="1"/>
        <v>7</v>
      </c>
      <c r="B17" s="13" t="s">
        <v>19</v>
      </c>
      <c r="C17" s="10" t="s">
        <v>20</v>
      </c>
      <c r="D17" s="11">
        <v>620</v>
      </c>
      <c r="E17" s="11"/>
      <c r="F17" s="11">
        <f t="shared" si="0"/>
        <v>0</v>
      </c>
    </row>
    <row r="18" spans="1:6" ht="42.75">
      <c r="A18" s="10">
        <f t="shared" si="1"/>
        <v>8</v>
      </c>
      <c r="B18" s="14" t="s">
        <v>51</v>
      </c>
      <c r="C18" s="10" t="s">
        <v>26</v>
      </c>
      <c r="D18" s="11">
        <v>300</v>
      </c>
      <c r="E18" s="11"/>
      <c r="F18" s="11">
        <f t="shared" si="0"/>
        <v>0</v>
      </c>
    </row>
    <row r="19" spans="1:6" ht="57">
      <c r="A19" s="10">
        <f t="shared" si="1"/>
        <v>9</v>
      </c>
      <c r="B19" s="15" t="s">
        <v>66</v>
      </c>
      <c r="C19" s="10" t="s">
        <v>26</v>
      </c>
      <c r="D19" s="11">
        <f>230+250+500</f>
        <v>980</v>
      </c>
      <c r="E19" s="11"/>
      <c r="F19" s="11">
        <f t="shared" si="0"/>
        <v>0</v>
      </c>
    </row>
    <row r="20" spans="1:6" ht="42.75">
      <c r="A20" s="10">
        <f t="shared" si="1"/>
        <v>10</v>
      </c>
      <c r="B20" s="14" t="s">
        <v>70</v>
      </c>
      <c r="C20" s="10" t="s">
        <v>48</v>
      </c>
      <c r="D20" s="11">
        <f>D19*0.1*2.2</f>
        <v>215.60000000000002</v>
      </c>
      <c r="E20" s="11"/>
      <c r="F20" s="11">
        <f t="shared" si="0"/>
        <v>0</v>
      </c>
    </row>
    <row r="21" spans="1:6" ht="28.5">
      <c r="A21" s="10">
        <f t="shared" si="1"/>
        <v>11</v>
      </c>
      <c r="B21" s="16" t="s">
        <v>43</v>
      </c>
      <c r="C21" s="10" t="s">
        <v>47</v>
      </c>
      <c r="D21" s="11">
        <v>3</v>
      </c>
      <c r="E21" s="11"/>
      <c r="F21" s="11">
        <f t="shared" si="0"/>
        <v>0</v>
      </c>
    </row>
    <row r="22" spans="1:6" ht="28.5">
      <c r="A22" s="10">
        <f t="shared" si="1"/>
        <v>12</v>
      </c>
      <c r="B22" s="16" t="s">
        <v>44</v>
      </c>
      <c r="C22" s="10" t="s">
        <v>20</v>
      </c>
      <c r="D22" s="11">
        <v>100</v>
      </c>
      <c r="E22" s="11"/>
      <c r="F22" s="11">
        <f t="shared" si="0"/>
        <v>0</v>
      </c>
    </row>
    <row r="23" spans="1:6" ht="15">
      <c r="A23" s="10"/>
      <c r="B23" s="17" t="s">
        <v>16</v>
      </c>
      <c r="C23" s="10"/>
      <c r="D23" s="33"/>
      <c r="E23" s="11"/>
      <c r="F23" s="11"/>
    </row>
    <row r="24" spans="1:6" ht="42.75">
      <c r="A24" s="10">
        <f>A22+1</f>
        <v>13</v>
      </c>
      <c r="B24" s="16" t="s">
        <v>2</v>
      </c>
      <c r="C24" s="10" t="s">
        <v>45</v>
      </c>
      <c r="D24" s="11">
        <f>5500*0.2</f>
        <v>1100</v>
      </c>
      <c r="E24" s="11"/>
      <c r="F24" s="11">
        <f aca="true" t="shared" si="2" ref="F24:F30">ROUND(D24*E24,2)</f>
        <v>0</v>
      </c>
    </row>
    <row r="25" spans="1:6" ht="42.75">
      <c r="A25" s="10">
        <f aca="true" t="shared" si="3" ref="A25:A30">A24+1</f>
        <v>14</v>
      </c>
      <c r="B25" s="16" t="s">
        <v>3</v>
      </c>
      <c r="C25" s="10" t="s">
        <v>45</v>
      </c>
      <c r="D25" s="11">
        <f>5500*0.4</f>
        <v>2200</v>
      </c>
      <c r="E25" s="11"/>
      <c r="F25" s="11">
        <f t="shared" si="2"/>
        <v>0</v>
      </c>
    </row>
    <row r="26" spans="1:6" ht="42.75">
      <c r="A26" s="10">
        <f t="shared" si="3"/>
        <v>15</v>
      </c>
      <c r="B26" s="13" t="s">
        <v>52</v>
      </c>
      <c r="C26" s="10" t="s">
        <v>45</v>
      </c>
      <c r="D26" s="11">
        <f>18*20*1.5*1</f>
        <v>540</v>
      </c>
      <c r="E26" s="11"/>
      <c r="F26" s="11">
        <f t="shared" si="2"/>
        <v>0</v>
      </c>
    </row>
    <row r="27" spans="1:6" ht="28.5">
      <c r="A27" s="10">
        <f t="shared" si="3"/>
        <v>16</v>
      </c>
      <c r="B27" s="16" t="s">
        <v>127</v>
      </c>
      <c r="C27" s="10" t="s">
        <v>45</v>
      </c>
      <c r="D27" s="11">
        <f>5500*0.4</f>
        <v>2200</v>
      </c>
      <c r="E27" s="11"/>
      <c r="F27" s="11">
        <f t="shared" si="2"/>
        <v>0</v>
      </c>
    </row>
    <row r="28" spans="1:6" ht="28.5">
      <c r="A28" s="10">
        <f t="shared" si="3"/>
        <v>17</v>
      </c>
      <c r="B28" s="16" t="s">
        <v>63</v>
      </c>
      <c r="C28" s="10" t="s">
        <v>45</v>
      </c>
      <c r="D28" s="11">
        <f>D29*0.15</f>
        <v>87</v>
      </c>
      <c r="E28" s="11"/>
      <c r="F28" s="11">
        <f t="shared" si="2"/>
        <v>0</v>
      </c>
    </row>
    <row r="29" spans="1:6" ht="14.25">
      <c r="A29" s="10">
        <f t="shared" si="3"/>
        <v>18</v>
      </c>
      <c r="B29" s="16" t="s">
        <v>39</v>
      </c>
      <c r="C29" s="10" t="s">
        <v>26</v>
      </c>
      <c r="D29" s="11">
        <v>580</v>
      </c>
      <c r="E29" s="11"/>
      <c r="F29" s="11">
        <f t="shared" si="2"/>
        <v>0</v>
      </c>
    </row>
    <row r="30" spans="1:6" ht="28.5">
      <c r="A30" s="10">
        <f t="shared" si="3"/>
        <v>19</v>
      </c>
      <c r="B30" s="16" t="s">
        <v>71</v>
      </c>
      <c r="C30" s="10" t="s">
        <v>48</v>
      </c>
      <c r="D30" s="11">
        <f>D24*2+D25*1.6+D26*1.6</f>
        <v>6584</v>
      </c>
      <c r="E30" s="11"/>
      <c r="F30" s="11">
        <f t="shared" si="2"/>
        <v>0</v>
      </c>
    </row>
    <row r="31" spans="1:6" ht="15">
      <c r="A31" s="10"/>
      <c r="B31" s="18" t="s">
        <v>21</v>
      </c>
      <c r="C31" s="10"/>
      <c r="D31" s="11"/>
      <c r="E31" s="11"/>
      <c r="F31" s="11"/>
    </row>
    <row r="32" spans="1:6" ht="57">
      <c r="A32" s="10">
        <f>A30+1</f>
        <v>20</v>
      </c>
      <c r="B32" s="16" t="s">
        <v>4</v>
      </c>
      <c r="C32" s="19" t="s">
        <v>20</v>
      </c>
      <c r="D32" s="11">
        <f>10+9+8+13</f>
        <v>40</v>
      </c>
      <c r="E32" s="11"/>
      <c r="F32" s="11">
        <f aca="true" t="shared" si="4" ref="F32:F48">ROUND(D32*E32,2)</f>
        <v>0</v>
      </c>
    </row>
    <row r="33" spans="1:6" ht="42.75">
      <c r="A33" s="10">
        <f aca="true" t="shared" si="5" ref="A33:A42">A32+1</f>
        <v>21</v>
      </c>
      <c r="B33" s="13" t="s">
        <v>42</v>
      </c>
      <c r="C33" s="10" t="s">
        <v>45</v>
      </c>
      <c r="D33" s="11">
        <f>5500*0.5</f>
        <v>2750</v>
      </c>
      <c r="E33" s="11"/>
      <c r="F33" s="11">
        <f t="shared" si="4"/>
        <v>0</v>
      </c>
    </row>
    <row r="34" spans="1:6" ht="28.5">
      <c r="A34" s="10">
        <f t="shared" si="5"/>
        <v>22</v>
      </c>
      <c r="B34" s="13" t="s">
        <v>6</v>
      </c>
      <c r="C34" s="10" t="s">
        <v>45</v>
      </c>
      <c r="D34" s="11">
        <f>100*1.5*0.15</f>
        <v>22.5</v>
      </c>
      <c r="E34" s="11"/>
      <c r="F34" s="11">
        <f t="shared" si="4"/>
        <v>0</v>
      </c>
    </row>
    <row r="35" spans="1:6" ht="28.5">
      <c r="A35" s="10">
        <f t="shared" si="5"/>
        <v>23</v>
      </c>
      <c r="B35" s="13" t="s">
        <v>126</v>
      </c>
      <c r="C35" s="10" t="s">
        <v>20</v>
      </c>
      <c r="D35" s="11">
        <v>1250</v>
      </c>
      <c r="E35" s="11"/>
      <c r="F35" s="11">
        <f t="shared" si="4"/>
        <v>0</v>
      </c>
    </row>
    <row r="36" spans="1:6" ht="28.5">
      <c r="A36" s="10">
        <f t="shared" si="5"/>
        <v>24</v>
      </c>
      <c r="B36" s="14" t="s">
        <v>125</v>
      </c>
      <c r="C36" s="10" t="s">
        <v>20</v>
      </c>
      <c r="D36" s="11">
        <v>800</v>
      </c>
      <c r="E36" s="11"/>
      <c r="F36" s="11">
        <f t="shared" si="4"/>
        <v>0</v>
      </c>
    </row>
    <row r="37" spans="1:6" ht="14.25">
      <c r="A37" s="10">
        <f t="shared" si="5"/>
        <v>25</v>
      </c>
      <c r="B37" s="14" t="s">
        <v>53</v>
      </c>
      <c r="C37" s="10" t="s">
        <v>45</v>
      </c>
      <c r="D37" s="11">
        <f>D35*0.06+D36*0.018</f>
        <v>89.4</v>
      </c>
      <c r="E37" s="11"/>
      <c r="F37" s="11">
        <f t="shared" si="4"/>
        <v>0</v>
      </c>
    </row>
    <row r="38" spans="1:6" ht="57">
      <c r="A38" s="10">
        <f t="shared" si="5"/>
        <v>26</v>
      </c>
      <c r="B38" s="13" t="s">
        <v>54</v>
      </c>
      <c r="C38" s="10" t="s">
        <v>26</v>
      </c>
      <c r="D38" s="11">
        <v>450</v>
      </c>
      <c r="E38" s="11"/>
      <c r="F38" s="11">
        <f t="shared" si="4"/>
        <v>0</v>
      </c>
    </row>
    <row r="39" spans="1:6" ht="57">
      <c r="A39" s="10">
        <f t="shared" si="5"/>
        <v>27</v>
      </c>
      <c r="B39" s="14" t="s">
        <v>55</v>
      </c>
      <c r="C39" s="10" t="s">
        <v>26</v>
      </c>
      <c r="D39" s="11">
        <v>630</v>
      </c>
      <c r="E39" s="11"/>
      <c r="F39" s="11">
        <f t="shared" si="4"/>
        <v>0</v>
      </c>
    </row>
    <row r="40" spans="1:6" ht="28.5">
      <c r="A40" s="10">
        <f t="shared" si="5"/>
        <v>28</v>
      </c>
      <c r="B40" s="14" t="s">
        <v>56</v>
      </c>
      <c r="C40" s="10" t="s">
        <v>20</v>
      </c>
      <c r="D40" s="11">
        <v>140</v>
      </c>
      <c r="E40" s="11"/>
      <c r="F40" s="11">
        <f t="shared" si="4"/>
        <v>0</v>
      </c>
    </row>
    <row r="41" spans="1:6" ht="42.75">
      <c r="A41" s="10">
        <f t="shared" si="5"/>
        <v>29</v>
      </c>
      <c r="B41" s="14" t="s">
        <v>57</v>
      </c>
      <c r="C41" s="10" t="s">
        <v>47</v>
      </c>
      <c r="D41" s="11">
        <v>5</v>
      </c>
      <c r="E41" s="11"/>
      <c r="F41" s="11">
        <f t="shared" si="4"/>
        <v>0</v>
      </c>
    </row>
    <row r="42" spans="1:6" ht="28.5">
      <c r="A42" s="10">
        <f t="shared" si="5"/>
        <v>30</v>
      </c>
      <c r="B42" s="14" t="s">
        <v>59</v>
      </c>
      <c r="C42" s="10" t="s">
        <v>47</v>
      </c>
      <c r="D42" s="11">
        <v>8</v>
      </c>
      <c r="E42" s="11"/>
      <c r="F42" s="11">
        <f t="shared" si="4"/>
        <v>0</v>
      </c>
    </row>
    <row r="43" spans="1:6" ht="15">
      <c r="A43" s="10"/>
      <c r="B43" s="18" t="s">
        <v>22</v>
      </c>
      <c r="C43" s="10"/>
      <c r="D43" s="11"/>
      <c r="E43" s="11"/>
      <c r="F43" s="11"/>
    </row>
    <row r="44" spans="1:6" ht="42.75">
      <c r="A44" s="10">
        <f>A42+1</f>
        <v>31</v>
      </c>
      <c r="B44" s="13" t="s">
        <v>60</v>
      </c>
      <c r="C44" s="10" t="s">
        <v>47</v>
      </c>
      <c r="D44" s="11">
        <v>18</v>
      </c>
      <c r="E44" s="11"/>
      <c r="F44" s="11">
        <f t="shared" si="4"/>
        <v>0</v>
      </c>
    </row>
    <row r="45" spans="1:6" ht="28.5">
      <c r="A45" s="10">
        <f>A44+1</f>
        <v>32</v>
      </c>
      <c r="B45" s="13" t="s">
        <v>29</v>
      </c>
      <c r="C45" s="10" t="s">
        <v>47</v>
      </c>
      <c r="D45" s="11">
        <v>1</v>
      </c>
      <c r="E45" s="11"/>
      <c r="F45" s="11">
        <f t="shared" si="4"/>
        <v>0</v>
      </c>
    </row>
    <row r="46" spans="1:6" ht="28.5">
      <c r="A46" s="10">
        <f>A45+1</f>
        <v>33</v>
      </c>
      <c r="B46" s="14" t="s">
        <v>61</v>
      </c>
      <c r="C46" s="10" t="s">
        <v>20</v>
      </c>
      <c r="D46" s="11">
        <f>18*20</f>
        <v>360</v>
      </c>
      <c r="E46" s="11"/>
      <c r="F46" s="11">
        <f t="shared" si="4"/>
        <v>0</v>
      </c>
    </row>
    <row r="47" spans="1:6" ht="42.75">
      <c r="A47" s="10">
        <f>A46+1</f>
        <v>34</v>
      </c>
      <c r="B47" s="14" t="s">
        <v>58</v>
      </c>
      <c r="C47" s="10" t="s">
        <v>47</v>
      </c>
      <c r="D47" s="11">
        <v>3</v>
      </c>
      <c r="E47" s="11"/>
      <c r="F47" s="11">
        <f t="shared" si="4"/>
        <v>0</v>
      </c>
    </row>
    <row r="48" spans="1:6" ht="28.5">
      <c r="A48" s="10">
        <f>A47+1</f>
        <v>35</v>
      </c>
      <c r="B48" s="14" t="s">
        <v>62</v>
      </c>
      <c r="C48" s="10" t="s">
        <v>45</v>
      </c>
      <c r="D48" s="11">
        <f>D44*0.1</f>
        <v>1.8</v>
      </c>
      <c r="E48" s="11"/>
      <c r="F48" s="11">
        <f t="shared" si="4"/>
        <v>0</v>
      </c>
    </row>
    <row r="49" spans="1:6" ht="28.5">
      <c r="A49" s="10">
        <f>A48+1</f>
        <v>36</v>
      </c>
      <c r="B49" s="13" t="s">
        <v>5</v>
      </c>
      <c r="C49" s="10" t="s">
        <v>45</v>
      </c>
      <c r="D49" s="11">
        <f>D26*0.8</f>
        <v>432</v>
      </c>
      <c r="E49" s="11"/>
      <c r="F49" s="11">
        <f>ROUND(D49*E49,2)</f>
        <v>0</v>
      </c>
    </row>
    <row r="50" spans="1:6" ht="15">
      <c r="A50" s="10"/>
      <c r="B50" s="9" t="s">
        <v>23</v>
      </c>
      <c r="C50" s="10"/>
      <c r="D50" s="11"/>
      <c r="E50" s="11"/>
      <c r="F50" s="11"/>
    </row>
    <row r="51" spans="1:6" ht="29.25" customHeight="1">
      <c r="A51" s="10">
        <f>A49+1</f>
        <v>37</v>
      </c>
      <c r="B51" s="13" t="s">
        <v>11</v>
      </c>
      <c r="C51" s="10" t="s">
        <v>26</v>
      </c>
      <c r="D51" s="11">
        <v>5100</v>
      </c>
      <c r="E51" s="11"/>
      <c r="F51" s="11">
        <f aca="true" t="shared" si="6" ref="F51:F56">ROUND(D51*E51,2)</f>
        <v>0</v>
      </c>
    </row>
    <row r="52" spans="1:6" ht="26.25" customHeight="1">
      <c r="A52" s="10">
        <f>A51+1</f>
        <v>38</v>
      </c>
      <c r="B52" s="13" t="s">
        <v>10</v>
      </c>
      <c r="C52" s="10" t="s">
        <v>26</v>
      </c>
      <c r="D52" s="11">
        <f>5000*3</f>
        <v>15000</v>
      </c>
      <c r="E52" s="11"/>
      <c r="F52" s="11">
        <f t="shared" si="6"/>
        <v>0</v>
      </c>
    </row>
    <row r="53" spans="1:6" ht="42.75">
      <c r="A53" s="10">
        <f>A52+1</f>
        <v>39</v>
      </c>
      <c r="B53" s="14" t="s">
        <v>64</v>
      </c>
      <c r="C53" s="10" t="s">
        <v>48</v>
      </c>
      <c r="D53" s="11">
        <f>D51*0.1*2.35</f>
        <v>1198.5</v>
      </c>
      <c r="E53" s="11"/>
      <c r="F53" s="11">
        <f t="shared" si="6"/>
        <v>0</v>
      </c>
    </row>
    <row r="54" spans="1:6" ht="42.75">
      <c r="A54" s="10">
        <f>A53+1</f>
        <v>40</v>
      </c>
      <c r="B54" s="14" t="s">
        <v>65</v>
      </c>
      <c r="C54" s="10" t="s">
        <v>48</v>
      </c>
      <c r="D54" s="11">
        <f>D19*0.04*2.4</f>
        <v>94.08</v>
      </c>
      <c r="E54" s="11"/>
      <c r="F54" s="11">
        <f t="shared" si="6"/>
        <v>0</v>
      </c>
    </row>
    <row r="55" spans="1:6" ht="42.75">
      <c r="A55" s="10">
        <f>A54+1</f>
        <v>41</v>
      </c>
      <c r="B55" s="13" t="s">
        <v>38</v>
      </c>
      <c r="C55" s="10" t="s">
        <v>48</v>
      </c>
      <c r="D55" s="11">
        <f>5000*0.06*2.4</f>
        <v>720</v>
      </c>
      <c r="E55" s="11"/>
      <c r="F55" s="11">
        <f t="shared" si="6"/>
        <v>0</v>
      </c>
    </row>
    <row r="56" spans="1:6" ht="42.75">
      <c r="A56" s="10">
        <f>A55+1</f>
        <v>42</v>
      </c>
      <c r="B56" s="13" t="s">
        <v>27</v>
      </c>
      <c r="C56" s="10" t="s">
        <v>48</v>
      </c>
      <c r="D56" s="11">
        <f>5000*0.04*2.4</f>
        <v>480</v>
      </c>
      <c r="E56" s="11"/>
      <c r="F56" s="11">
        <f t="shared" si="6"/>
        <v>0</v>
      </c>
    </row>
    <row r="57" spans="1:6" ht="30">
      <c r="A57" s="10"/>
      <c r="B57" s="9" t="s">
        <v>24</v>
      </c>
      <c r="C57" s="10"/>
      <c r="D57" s="11"/>
      <c r="E57" s="11"/>
      <c r="F57" s="11"/>
    </row>
    <row r="58" spans="1:6" ht="42.75">
      <c r="A58" s="10">
        <f>A56+1</f>
        <v>43</v>
      </c>
      <c r="B58" s="20" t="s">
        <v>9</v>
      </c>
      <c r="C58" s="10" t="s">
        <v>26</v>
      </c>
      <c r="D58" s="11">
        <v>400</v>
      </c>
      <c r="E58" s="11"/>
      <c r="F58" s="11">
        <f>ROUND(D58*E58,2)</f>
        <v>0</v>
      </c>
    </row>
    <row r="59" spans="1:6" ht="28.5">
      <c r="A59" s="10">
        <f>A58+1</f>
        <v>44</v>
      </c>
      <c r="B59" s="20" t="s">
        <v>8</v>
      </c>
      <c r="C59" s="10" t="s">
        <v>26</v>
      </c>
      <c r="D59" s="11">
        <v>150</v>
      </c>
      <c r="E59" s="11"/>
      <c r="F59" s="11">
        <f>ROUND(D59*E59,2)</f>
        <v>0</v>
      </c>
    </row>
    <row r="60" spans="1:6" ht="42.75">
      <c r="A60" s="10">
        <f>A59+1</f>
        <v>45</v>
      </c>
      <c r="B60" s="13" t="s">
        <v>25</v>
      </c>
      <c r="C60" s="10" t="s">
        <v>47</v>
      </c>
      <c r="D60" s="11">
        <v>61</v>
      </c>
      <c r="E60" s="11"/>
      <c r="F60" s="11">
        <f>ROUND(D60*E60,2)</f>
        <v>0</v>
      </c>
    </row>
    <row r="61" spans="1:6" ht="28.5">
      <c r="A61" s="10">
        <f>A60+1</f>
        <v>46</v>
      </c>
      <c r="B61" s="13" t="s">
        <v>7</v>
      </c>
      <c r="C61" s="10" t="s">
        <v>47</v>
      </c>
      <c r="D61" s="11">
        <v>7</v>
      </c>
      <c r="E61" s="11"/>
      <c r="F61" s="11">
        <f>ROUND(D61*E61,2)</f>
        <v>0</v>
      </c>
    </row>
    <row r="62" spans="1:6" ht="30">
      <c r="A62" s="10"/>
      <c r="B62" s="9" t="s">
        <v>30</v>
      </c>
      <c r="C62" s="37"/>
      <c r="D62" s="11"/>
      <c r="E62" s="12"/>
      <c r="F62" s="12">
        <f>SUBTOTAL(9,F10:F61)</f>
        <v>0</v>
      </c>
    </row>
    <row r="63" spans="1:6" ht="14.25">
      <c r="A63" s="10">
        <f>A61+1</f>
        <v>47</v>
      </c>
      <c r="B63" s="13" t="s">
        <v>31</v>
      </c>
      <c r="C63" s="10" t="s">
        <v>45</v>
      </c>
      <c r="D63" s="11">
        <f>(22+40+15+45)*0.6*1.4</f>
        <v>102.48</v>
      </c>
      <c r="E63" s="11"/>
      <c r="F63" s="11">
        <f>ROUND(D63*E63,2)</f>
        <v>0</v>
      </c>
    </row>
    <row r="64" spans="1:6" ht="14.25">
      <c r="A64" s="10">
        <f>A63+1</f>
        <v>48</v>
      </c>
      <c r="B64" s="13" t="s">
        <v>32</v>
      </c>
      <c r="C64" s="10" t="s">
        <v>45</v>
      </c>
      <c r="D64" s="11">
        <f>4*6</f>
        <v>24</v>
      </c>
      <c r="E64" s="11"/>
      <c r="F64" s="11">
        <f aca="true" t="shared" si="7" ref="F64:F75">ROUND(D64*E64,2)</f>
        <v>0</v>
      </c>
    </row>
    <row r="65" spans="1:6" ht="14.25">
      <c r="A65" s="10">
        <f aca="true" t="shared" si="8" ref="A65:A75">A64+1</f>
        <v>49</v>
      </c>
      <c r="B65" s="13" t="s">
        <v>33</v>
      </c>
      <c r="C65" s="10" t="s">
        <v>45</v>
      </c>
      <c r="D65" s="11">
        <f>D63*1.6+D64*1.6</f>
        <v>202.36800000000002</v>
      </c>
      <c r="E65" s="11"/>
      <c r="F65" s="11">
        <f t="shared" si="7"/>
        <v>0</v>
      </c>
    </row>
    <row r="66" spans="1:6" ht="14.25">
      <c r="A66" s="10">
        <f t="shared" si="8"/>
        <v>50</v>
      </c>
      <c r="B66" s="16" t="s">
        <v>46</v>
      </c>
      <c r="C66" s="10" t="s">
        <v>20</v>
      </c>
      <c r="D66" s="11">
        <f>(22+40+15+45)*2</f>
        <v>244</v>
      </c>
      <c r="E66" s="11"/>
      <c r="F66" s="11">
        <f t="shared" si="7"/>
        <v>0</v>
      </c>
    </row>
    <row r="67" spans="1:6" ht="14.25">
      <c r="A67" s="10">
        <f t="shared" si="8"/>
        <v>51</v>
      </c>
      <c r="B67" s="16" t="s">
        <v>34</v>
      </c>
      <c r="C67" s="10" t="s">
        <v>45</v>
      </c>
      <c r="D67" s="11">
        <f>(22+40+15+45)*0.6*0.3</f>
        <v>21.96</v>
      </c>
      <c r="E67" s="11"/>
      <c r="F67" s="11">
        <f t="shared" si="7"/>
        <v>0</v>
      </c>
    </row>
    <row r="68" spans="1:6" ht="14.25">
      <c r="A68" s="10">
        <f t="shared" si="8"/>
        <v>52</v>
      </c>
      <c r="B68" s="13" t="s">
        <v>35</v>
      </c>
      <c r="C68" s="10" t="s">
        <v>20</v>
      </c>
      <c r="D68" s="11">
        <f>(15+22)</f>
        <v>37</v>
      </c>
      <c r="E68" s="11"/>
      <c r="F68" s="11">
        <f t="shared" si="7"/>
        <v>0</v>
      </c>
    </row>
    <row r="69" spans="1:6" ht="14.25">
      <c r="A69" s="10">
        <f t="shared" si="8"/>
        <v>53</v>
      </c>
      <c r="B69" s="13" t="s">
        <v>28</v>
      </c>
      <c r="C69" s="10" t="s">
        <v>45</v>
      </c>
      <c r="D69" s="11">
        <f>(45+40)*0.6*0.3</f>
        <v>15.299999999999999</v>
      </c>
      <c r="E69" s="11"/>
      <c r="F69" s="11">
        <f t="shared" si="7"/>
        <v>0</v>
      </c>
    </row>
    <row r="70" spans="1:6" ht="15">
      <c r="A70" s="10">
        <f t="shared" si="8"/>
        <v>54</v>
      </c>
      <c r="B70" s="21" t="s">
        <v>36</v>
      </c>
      <c r="C70" s="10"/>
      <c r="D70" s="11"/>
      <c r="E70" s="11"/>
      <c r="F70" s="11"/>
    </row>
    <row r="71" spans="1:6" ht="14.25">
      <c r="A71" s="10">
        <f t="shared" si="8"/>
        <v>55</v>
      </c>
      <c r="B71" s="16" t="s">
        <v>67</v>
      </c>
      <c r="C71" s="10" t="s">
        <v>47</v>
      </c>
      <c r="D71" s="11">
        <v>1</v>
      </c>
      <c r="E71" s="11"/>
      <c r="F71" s="11">
        <f t="shared" si="7"/>
        <v>0</v>
      </c>
    </row>
    <row r="72" spans="1:6" ht="14.25">
      <c r="A72" s="10">
        <f t="shared" si="8"/>
        <v>56</v>
      </c>
      <c r="B72" s="16" t="s">
        <v>68</v>
      </c>
      <c r="C72" s="10" t="s">
        <v>47</v>
      </c>
      <c r="D72" s="11">
        <v>3</v>
      </c>
      <c r="E72" s="11"/>
      <c r="F72" s="11">
        <f t="shared" si="7"/>
        <v>0</v>
      </c>
    </row>
    <row r="73" spans="1:6" ht="28.5">
      <c r="A73" s="10">
        <f t="shared" si="8"/>
        <v>57</v>
      </c>
      <c r="B73" s="16" t="s">
        <v>40</v>
      </c>
      <c r="C73" s="10" t="s">
        <v>45</v>
      </c>
      <c r="D73" s="11">
        <f>(22+40+15+45)*0.6*1</f>
        <v>73.2</v>
      </c>
      <c r="E73" s="11"/>
      <c r="F73" s="11">
        <f t="shared" si="7"/>
        <v>0</v>
      </c>
    </row>
    <row r="74" spans="1:6" ht="14.25">
      <c r="A74" s="10">
        <f t="shared" si="8"/>
        <v>58</v>
      </c>
      <c r="B74" s="13" t="s">
        <v>69</v>
      </c>
      <c r="C74" s="10" t="s">
        <v>20</v>
      </c>
      <c r="D74" s="11">
        <f>(22+40+15+45)</f>
        <v>122</v>
      </c>
      <c r="E74" s="11"/>
      <c r="F74" s="11">
        <f t="shared" si="7"/>
        <v>0</v>
      </c>
    </row>
    <row r="75" spans="1:6" ht="14.25">
      <c r="A75" s="10">
        <f t="shared" si="8"/>
        <v>59</v>
      </c>
      <c r="B75" s="13" t="s">
        <v>37</v>
      </c>
      <c r="C75" s="10" t="s">
        <v>47</v>
      </c>
      <c r="D75" s="11">
        <v>4</v>
      </c>
      <c r="E75" s="11"/>
      <c r="F75" s="11">
        <f t="shared" si="7"/>
        <v>0</v>
      </c>
    </row>
    <row r="76" spans="1:6" ht="15">
      <c r="A76" s="10"/>
      <c r="B76" s="43" t="s">
        <v>91</v>
      </c>
      <c r="C76" s="23"/>
      <c r="D76" s="31"/>
      <c r="E76" s="27"/>
      <c r="F76" s="30">
        <f>SUBTOTAL(9,F10:F75)</f>
        <v>0</v>
      </c>
    </row>
    <row r="77" spans="1:6" ht="33.75" customHeight="1">
      <c r="A77" s="43" t="s">
        <v>121</v>
      </c>
      <c r="B77" s="43"/>
      <c r="C77" s="43"/>
      <c r="D77" s="43"/>
      <c r="E77" s="27"/>
      <c r="F77" s="34"/>
    </row>
    <row r="78" spans="1:6" ht="15">
      <c r="A78" s="26" t="s">
        <v>120</v>
      </c>
      <c r="B78" s="32" t="s">
        <v>109</v>
      </c>
      <c r="C78" s="28"/>
      <c r="D78" s="31"/>
      <c r="E78" s="27"/>
      <c r="F78" s="28"/>
    </row>
    <row r="79" spans="1:6" ht="14.25">
      <c r="A79" s="26">
        <v>1</v>
      </c>
      <c r="B79" s="15" t="s">
        <v>72</v>
      </c>
      <c r="C79" s="26" t="s">
        <v>88</v>
      </c>
      <c r="D79" s="31">
        <v>924</v>
      </c>
      <c r="E79" s="27"/>
      <c r="F79" s="27">
        <f>SUM(D79*E79)</f>
        <v>0</v>
      </c>
    </row>
    <row r="80" spans="1:6" ht="14.25">
      <c r="A80" s="26">
        <f>A79+1</f>
        <v>2</v>
      </c>
      <c r="B80" s="15" t="s">
        <v>73</v>
      </c>
      <c r="C80" s="10" t="s">
        <v>45</v>
      </c>
      <c r="D80" s="31">
        <v>27</v>
      </c>
      <c r="E80" s="27"/>
      <c r="F80" s="27">
        <f aca="true" t="shared" si="9" ref="F80:F104">SUM(D80*E80)</f>
        <v>0</v>
      </c>
    </row>
    <row r="81" spans="1:6" ht="14.25">
      <c r="A81" s="26">
        <f aca="true" t="shared" si="10" ref="A81:A105">A80+1</f>
        <v>3</v>
      </c>
      <c r="B81" s="15" t="s">
        <v>74</v>
      </c>
      <c r="C81" s="10" t="s">
        <v>45</v>
      </c>
      <c r="D81" s="31">
        <v>144</v>
      </c>
      <c r="E81" s="27"/>
      <c r="F81" s="27">
        <f t="shared" si="9"/>
        <v>0</v>
      </c>
    </row>
    <row r="82" spans="1:6" ht="14.25">
      <c r="A82" s="26">
        <f t="shared" si="10"/>
        <v>4</v>
      </c>
      <c r="B82" s="15" t="s">
        <v>99</v>
      </c>
      <c r="C82" s="10" t="s">
        <v>45</v>
      </c>
      <c r="D82" s="31">
        <v>144</v>
      </c>
      <c r="E82" s="27"/>
      <c r="F82" s="27">
        <f t="shared" si="9"/>
        <v>0</v>
      </c>
    </row>
    <row r="83" spans="1:6" ht="14.25">
      <c r="A83" s="26">
        <f t="shared" si="10"/>
        <v>5</v>
      </c>
      <c r="B83" s="15" t="s">
        <v>75</v>
      </c>
      <c r="C83" s="10" t="s">
        <v>45</v>
      </c>
      <c r="D83" s="31">
        <v>144</v>
      </c>
      <c r="E83" s="27"/>
      <c r="F83" s="27">
        <f t="shared" si="9"/>
        <v>0</v>
      </c>
    </row>
    <row r="84" spans="1:6" ht="14.25">
      <c r="A84" s="26">
        <f t="shared" si="10"/>
        <v>6</v>
      </c>
      <c r="B84" s="15" t="s">
        <v>76</v>
      </c>
      <c r="C84" s="10" t="s">
        <v>45</v>
      </c>
      <c r="D84" s="31">
        <v>3119</v>
      </c>
      <c r="E84" s="27"/>
      <c r="F84" s="27">
        <f t="shared" si="9"/>
        <v>0</v>
      </c>
    </row>
    <row r="85" spans="1:6" ht="14.25">
      <c r="A85" s="26">
        <f t="shared" si="10"/>
        <v>7</v>
      </c>
      <c r="B85" s="15" t="s">
        <v>77</v>
      </c>
      <c r="C85" s="26" t="s">
        <v>88</v>
      </c>
      <c r="D85" s="31">
        <v>1056</v>
      </c>
      <c r="E85" s="27"/>
      <c r="F85" s="27">
        <f t="shared" si="9"/>
        <v>0</v>
      </c>
    </row>
    <row r="86" spans="1:6" ht="14.25">
      <c r="A86" s="26">
        <f t="shared" si="10"/>
        <v>8</v>
      </c>
      <c r="B86" s="15" t="s">
        <v>108</v>
      </c>
      <c r="C86" s="26" t="s">
        <v>88</v>
      </c>
      <c r="D86" s="31">
        <v>552</v>
      </c>
      <c r="E86" s="27"/>
      <c r="F86" s="27">
        <f t="shared" si="9"/>
        <v>0</v>
      </c>
    </row>
    <row r="87" spans="1:6" ht="14.25">
      <c r="A87" s="26">
        <f t="shared" si="10"/>
        <v>9</v>
      </c>
      <c r="B87" s="15" t="s">
        <v>101</v>
      </c>
      <c r="C87" s="26" t="s">
        <v>88</v>
      </c>
      <c r="D87" s="31">
        <v>957.8399999999999</v>
      </c>
      <c r="E87" s="27"/>
      <c r="F87" s="27">
        <f t="shared" si="9"/>
        <v>0</v>
      </c>
    </row>
    <row r="88" spans="1:6" ht="14.25">
      <c r="A88" s="26">
        <f t="shared" si="10"/>
        <v>10</v>
      </c>
      <c r="B88" s="15" t="s">
        <v>100</v>
      </c>
      <c r="C88" s="10" t="s">
        <v>26</v>
      </c>
      <c r="D88" s="31">
        <v>3037.2</v>
      </c>
      <c r="E88" s="27"/>
      <c r="F88" s="27">
        <f t="shared" si="9"/>
        <v>0</v>
      </c>
    </row>
    <row r="89" spans="1:6" ht="28.5">
      <c r="A89" s="26">
        <f t="shared" si="10"/>
        <v>11</v>
      </c>
      <c r="B89" s="15" t="s">
        <v>95</v>
      </c>
      <c r="C89" s="26" t="s">
        <v>48</v>
      </c>
      <c r="D89" s="31">
        <v>2320</v>
      </c>
      <c r="E89" s="27"/>
      <c r="F89" s="27">
        <f>SUM(D89*E89)</f>
        <v>0</v>
      </c>
    </row>
    <row r="90" spans="1:6" ht="28.5">
      <c r="A90" s="26">
        <f t="shared" si="10"/>
        <v>12</v>
      </c>
      <c r="B90" s="15" t="s">
        <v>98</v>
      </c>
      <c r="C90" s="26" t="s">
        <v>48</v>
      </c>
      <c r="D90" s="31">
        <v>840</v>
      </c>
      <c r="E90" s="27"/>
      <c r="F90" s="27">
        <f t="shared" si="9"/>
        <v>0</v>
      </c>
    </row>
    <row r="91" spans="1:6" ht="28.5">
      <c r="A91" s="26">
        <f t="shared" si="10"/>
        <v>13</v>
      </c>
      <c r="B91" s="15" t="s">
        <v>96</v>
      </c>
      <c r="C91" s="26" t="s">
        <v>48</v>
      </c>
      <c r="D91" s="31">
        <v>840</v>
      </c>
      <c r="E91" s="27"/>
      <c r="F91" s="27">
        <f t="shared" si="9"/>
        <v>0</v>
      </c>
    </row>
    <row r="92" spans="1:6" ht="14.25">
      <c r="A92" s="26">
        <f t="shared" si="10"/>
        <v>14</v>
      </c>
      <c r="B92" s="15" t="s">
        <v>11</v>
      </c>
      <c r="C92" s="26" t="s">
        <v>26</v>
      </c>
      <c r="D92" s="31">
        <v>8744</v>
      </c>
      <c r="E92" s="27"/>
      <c r="F92" s="27">
        <f t="shared" si="9"/>
        <v>0</v>
      </c>
    </row>
    <row r="93" spans="1:6" ht="14.25">
      <c r="A93" s="26">
        <f t="shared" si="10"/>
        <v>15</v>
      </c>
      <c r="B93" s="15" t="s">
        <v>10</v>
      </c>
      <c r="C93" s="26" t="s">
        <v>26</v>
      </c>
      <c r="D93" s="31">
        <v>26232</v>
      </c>
      <c r="E93" s="27"/>
      <c r="F93" s="27">
        <f>D93*E93</f>
        <v>0</v>
      </c>
    </row>
    <row r="94" spans="1:6" ht="14.25">
      <c r="A94" s="26">
        <f t="shared" si="10"/>
        <v>16</v>
      </c>
      <c r="B94" s="15" t="s">
        <v>78</v>
      </c>
      <c r="C94" s="10" t="s">
        <v>26</v>
      </c>
      <c r="D94" s="31">
        <v>233</v>
      </c>
      <c r="E94" s="27"/>
      <c r="F94" s="27">
        <f t="shared" si="9"/>
        <v>0</v>
      </c>
    </row>
    <row r="95" spans="1:6" ht="14.25">
      <c r="A95" s="26">
        <f t="shared" si="10"/>
        <v>17</v>
      </c>
      <c r="B95" s="15" t="s">
        <v>79</v>
      </c>
      <c r="C95" s="10" t="s">
        <v>26</v>
      </c>
      <c r="D95" s="31">
        <v>2790</v>
      </c>
      <c r="E95" s="27"/>
      <c r="F95" s="27">
        <f>SUM(D95*E95)</f>
        <v>0</v>
      </c>
    </row>
    <row r="96" spans="1:6" ht="14.25">
      <c r="A96" s="26">
        <f t="shared" si="10"/>
        <v>18</v>
      </c>
      <c r="B96" s="15" t="s">
        <v>107</v>
      </c>
      <c r="C96" s="10" t="s">
        <v>48</v>
      </c>
      <c r="D96" s="31">
        <v>112</v>
      </c>
      <c r="E96" s="27"/>
      <c r="F96" s="27">
        <f t="shared" si="9"/>
        <v>0</v>
      </c>
    </row>
    <row r="97" spans="1:6" ht="14.25">
      <c r="A97" s="26">
        <f t="shared" si="10"/>
        <v>19</v>
      </c>
      <c r="B97" s="15" t="s">
        <v>80</v>
      </c>
      <c r="C97" s="26" t="s">
        <v>89</v>
      </c>
      <c r="D97" s="31">
        <v>63</v>
      </c>
      <c r="E97" s="27"/>
      <c r="F97" s="27">
        <f t="shared" si="9"/>
        <v>0</v>
      </c>
    </row>
    <row r="98" spans="1:6" ht="14.25">
      <c r="A98" s="26">
        <f t="shared" si="10"/>
        <v>20</v>
      </c>
      <c r="B98" s="15" t="s">
        <v>81</v>
      </c>
      <c r="C98" s="26" t="s">
        <v>89</v>
      </c>
      <c r="D98" s="31">
        <v>28</v>
      </c>
      <c r="E98" s="27"/>
      <c r="F98" s="27">
        <f>SUM(D98*E98)</f>
        <v>0</v>
      </c>
    </row>
    <row r="99" spans="1:6" ht="14.25">
      <c r="A99" s="26">
        <f t="shared" si="10"/>
        <v>21</v>
      </c>
      <c r="B99" s="15" t="s">
        <v>82</v>
      </c>
      <c r="C99" s="26" t="s">
        <v>89</v>
      </c>
      <c r="D99" s="31">
        <v>63</v>
      </c>
      <c r="E99" s="27"/>
      <c r="F99" s="27">
        <f t="shared" si="9"/>
        <v>0</v>
      </c>
    </row>
    <row r="100" spans="1:6" ht="14.25">
      <c r="A100" s="26">
        <f t="shared" si="10"/>
        <v>22</v>
      </c>
      <c r="B100" s="15" t="s">
        <v>83</v>
      </c>
      <c r="C100" s="10" t="s">
        <v>26</v>
      </c>
      <c r="D100" s="31">
        <v>475</v>
      </c>
      <c r="E100" s="27"/>
      <c r="F100" s="27">
        <f t="shared" si="9"/>
        <v>0</v>
      </c>
    </row>
    <row r="101" spans="1:6" ht="14.25">
      <c r="A101" s="26">
        <f t="shared" si="10"/>
        <v>23</v>
      </c>
      <c r="B101" s="15" t="s">
        <v>84</v>
      </c>
      <c r="C101" s="10" t="s">
        <v>26</v>
      </c>
      <c r="D101" s="31">
        <v>194</v>
      </c>
      <c r="E101" s="27"/>
      <c r="F101" s="27">
        <f t="shared" si="9"/>
        <v>0</v>
      </c>
    </row>
    <row r="102" spans="1:6" ht="14.25">
      <c r="A102" s="26">
        <f t="shared" si="10"/>
        <v>24</v>
      </c>
      <c r="B102" s="15" t="s">
        <v>85</v>
      </c>
      <c r="C102" s="10" t="s">
        <v>45</v>
      </c>
      <c r="D102" s="31">
        <v>5525</v>
      </c>
      <c r="E102" s="27"/>
      <c r="F102" s="27">
        <f t="shared" si="9"/>
        <v>0</v>
      </c>
    </row>
    <row r="103" spans="1:6" ht="14.25">
      <c r="A103" s="26">
        <f t="shared" si="10"/>
        <v>25</v>
      </c>
      <c r="B103" s="15" t="s">
        <v>86</v>
      </c>
      <c r="C103" s="10" t="s">
        <v>45</v>
      </c>
      <c r="D103" s="31">
        <v>1611</v>
      </c>
      <c r="E103" s="27"/>
      <c r="F103" s="27">
        <f t="shared" si="9"/>
        <v>0</v>
      </c>
    </row>
    <row r="104" spans="1:6" ht="14.25">
      <c r="A104" s="26">
        <f t="shared" si="10"/>
        <v>26</v>
      </c>
      <c r="B104" s="15" t="s">
        <v>94</v>
      </c>
      <c r="C104" s="10" t="s">
        <v>45</v>
      </c>
      <c r="D104" s="31">
        <v>3914</v>
      </c>
      <c r="E104" s="27"/>
      <c r="F104" s="27">
        <f t="shared" si="9"/>
        <v>0</v>
      </c>
    </row>
    <row r="105" spans="1:6" ht="14.25">
      <c r="A105" s="26">
        <f t="shared" si="10"/>
        <v>27</v>
      </c>
      <c r="B105" s="15" t="s">
        <v>87</v>
      </c>
      <c r="C105" s="10" t="s">
        <v>26</v>
      </c>
      <c r="D105" s="31">
        <v>4349</v>
      </c>
      <c r="E105" s="27"/>
      <c r="F105" s="27">
        <f>SUM(D105*E105)</f>
        <v>0</v>
      </c>
    </row>
    <row r="106" spans="1:6" ht="15">
      <c r="A106" s="26"/>
      <c r="B106" s="38" t="s">
        <v>110</v>
      </c>
      <c r="C106" s="23"/>
      <c r="D106" s="31"/>
      <c r="E106" s="27"/>
      <c r="F106" s="25">
        <f>SUM(F79:F105)</f>
        <v>0</v>
      </c>
    </row>
    <row r="107" spans="1:6" ht="15">
      <c r="A107" s="26"/>
      <c r="B107" s="38" t="s">
        <v>122</v>
      </c>
      <c r="C107" s="38"/>
      <c r="D107" s="39"/>
      <c r="E107" s="34"/>
      <c r="F107" s="27"/>
    </row>
    <row r="108" spans="1:6" ht="14.25">
      <c r="A108" s="26">
        <v>1</v>
      </c>
      <c r="B108" s="15" t="s">
        <v>72</v>
      </c>
      <c r="C108" s="26" t="s">
        <v>88</v>
      </c>
      <c r="D108" s="31">
        <v>80</v>
      </c>
      <c r="E108" s="27"/>
      <c r="F108" s="27">
        <f>D108*E108</f>
        <v>0</v>
      </c>
    </row>
    <row r="109" spans="1:6" ht="14.25">
      <c r="A109" s="26">
        <v>2</v>
      </c>
      <c r="B109" s="15" t="s">
        <v>73</v>
      </c>
      <c r="C109" s="10" t="s">
        <v>45</v>
      </c>
      <c r="D109" s="31">
        <v>17</v>
      </c>
      <c r="E109" s="27"/>
      <c r="F109" s="27">
        <f aca="true" t="shared" si="11" ref="F109:F135">D109*E109</f>
        <v>0</v>
      </c>
    </row>
    <row r="110" spans="1:6" ht="14.25">
      <c r="A110" s="26">
        <v>3</v>
      </c>
      <c r="B110" s="15" t="s">
        <v>74</v>
      </c>
      <c r="C110" s="10" t="s">
        <v>45</v>
      </c>
      <c r="D110" s="31">
        <v>47</v>
      </c>
      <c r="E110" s="27"/>
      <c r="F110" s="27">
        <f t="shared" si="11"/>
        <v>0</v>
      </c>
    </row>
    <row r="111" spans="1:6" ht="14.25">
      <c r="A111" s="26">
        <v>4</v>
      </c>
      <c r="B111" s="15" t="s">
        <v>99</v>
      </c>
      <c r="C111" s="10" t="s">
        <v>45</v>
      </c>
      <c r="D111" s="31">
        <v>47</v>
      </c>
      <c r="E111" s="27"/>
      <c r="F111" s="27">
        <f t="shared" si="11"/>
        <v>0</v>
      </c>
    </row>
    <row r="112" spans="1:6" ht="14.25">
      <c r="A112" s="26">
        <v>5</v>
      </c>
      <c r="B112" s="15" t="s">
        <v>75</v>
      </c>
      <c r="C112" s="10" t="s">
        <v>45</v>
      </c>
      <c r="D112" s="31">
        <v>47</v>
      </c>
      <c r="E112" s="27"/>
      <c r="F112" s="27">
        <f t="shared" si="11"/>
        <v>0</v>
      </c>
    </row>
    <row r="113" spans="1:6" ht="14.25">
      <c r="A113" s="26">
        <v>6</v>
      </c>
      <c r="B113" s="15" t="s">
        <v>76</v>
      </c>
      <c r="C113" s="10" t="s">
        <v>45</v>
      </c>
      <c r="D113" s="31">
        <v>830.7</v>
      </c>
      <c r="E113" s="27"/>
      <c r="F113" s="27">
        <f t="shared" si="11"/>
        <v>0</v>
      </c>
    </row>
    <row r="114" spans="1:6" ht="14.25">
      <c r="A114" s="26">
        <v>7</v>
      </c>
      <c r="B114" s="15" t="s">
        <v>77</v>
      </c>
      <c r="C114" s="26" t="s">
        <v>88</v>
      </c>
      <c r="D114" s="31">
        <v>680</v>
      </c>
      <c r="E114" s="27"/>
      <c r="F114" s="27">
        <f t="shared" si="11"/>
        <v>0</v>
      </c>
    </row>
    <row r="115" spans="1:6" ht="28.5">
      <c r="A115" s="26">
        <v>8</v>
      </c>
      <c r="B115" s="15" t="s">
        <v>95</v>
      </c>
      <c r="C115" s="26" t="s">
        <v>48</v>
      </c>
      <c r="D115" s="31">
        <v>486</v>
      </c>
      <c r="E115" s="27"/>
      <c r="F115" s="27">
        <f t="shared" si="11"/>
        <v>0</v>
      </c>
    </row>
    <row r="116" spans="1:6" ht="28.5">
      <c r="A116" s="26">
        <v>9</v>
      </c>
      <c r="B116" s="15" t="s">
        <v>98</v>
      </c>
      <c r="C116" s="26" t="s">
        <v>48</v>
      </c>
      <c r="D116" s="31">
        <v>414</v>
      </c>
      <c r="E116" s="27"/>
      <c r="F116" s="27">
        <f t="shared" si="11"/>
        <v>0</v>
      </c>
    </row>
    <row r="117" spans="1:6" ht="28.5">
      <c r="A117" s="26">
        <v>10</v>
      </c>
      <c r="B117" s="15" t="s">
        <v>96</v>
      </c>
      <c r="C117" s="26" t="s">
        <v>48</v>
      </c>
      <c r="D117" s="31">
        <v>414</v>
      </c>
      <c r="E117" s="27"/>
      <c r="F117" s="27">
        <f t="shared" si="11"/>
        <v>0</v>
      </c>
    </row>
    <row r="118" spans="1:6" ht="14.25">
      <c r="A118" s="26">
        <v>11</v>
      </c>
      <c r="B118" s="15" t="s">
        <v>78</v>
      </c>
      <c r="C118" s="26" t="s">
        <v>48</v>
      </c>
      <c r="D118" s="31">
        <v>180</v>
      </c>
      <c r="E118" s="27"/>
      <c r="F118" s="27">
        <f t="shared" si="11"/>
        <v>0</v>
      </c>
    </row>
    <row r="119" spans="1:6" ht="14.25">
      <c r="A119" s="26">
        <v>12</v>
      </c>
      <c r="B119" s="15" t="s">
        <v>79</v>
      </c>
      <c r="C119" s="26" t="s">
        <v>26</v>
      </c>
      <c r="D119" s="31">
        <v>2720</v>
      </c>
      <c r="E119" s="27"/>
      <c r="F119" s="27">
        <f t="shared" si="11"/>
        <v>0</v>
      </c>
    </row>
    <row r="120" spans="1:6" ht="14.25">
      <c r="A120" s="26">
        <v>13</v>
      </c>
      <c r="B120" s="15" t="s">
        <v>107</v>
      </c>
      <c r="C120" s="26" t="s">
        <v>48</v>
      </c>
      <c r="D120" s="31">
        <v>108.8</v>
      </c>
      <c r="E120" s="27"/>
      <c r="F120" s="27">
        <f t="shared" si="11"/>
        <v>0</v>
      </c>
    </row>
    <row r="121" spans="1:6" ht="14.25">
      <c r="A121" s="26">
        <v>14</v>
      </c>
      <c r="B121" s="15" t="s">
        <v>80</v>
      </c>
      <c r="C121" s="26" t="s">
        <v>89</v>
      </c>
      <c r="D121" s="31">
        <v>20</v>
      </c>
      <c r="E121" s="27"/>
      <c r="F121" s="27">
        <f t="shared" si="11"/>
        <v>0</v>
      </c>
    </row>
    <row r="122" spans="1:6" ht="14.25">
      <c r="A122" s="26">
        <v>15</v>
      </c>
      <c r="B122" s="15" t="s">
        <v>81</v>
      </c>
      <c r="C122" s="26" t="s">
        <v>89</v>
      </c>
      <c r="D122" s="31">
        <v>15</v>
      </c>
      <c r="E122" s="27"/>
      <c r="F122" s="27">
        <f t="shared" si="11"/>
        <v>0</v>
      </c>
    </row>
    <row r="123" spans="1:6" ht="14.25">
      <c r="A123" s="26">
        <v>16</v>
      </c>
      <c r="B123" s="15" t="s">
        <v>82</v>
      </c>
      <c r="C123" s="26" t="s">
        <v>89</v>
      </c>
      <c r="D123" s="31">
        <v>20</v>
      </c>
      <c r="E123" s="27"/>
      <c r="F123" s="27">
        <f t="shared" si="11"/>
        <v>0</v>
      </c>
    </row>
    <row r="124" spans="1:6" ht="14.25">
      <c r="A124" s="26">
        <v>17</v>
      </c>
      <c r="B124" s="15" t="s">
        <v>83</v>
      </c>
      <c r="C124" s="26" t="s">
        <v>26</v>
      </c>
      <c r="D124" s="31">
        <v>255</v>
      </c>
      <c r="E124" s="27"/>
      <c r="F124" s="27">
        <f t="shared" si="11"/>
        <v>0</v>
      </c>
    </row>
    <row r="125" spans="1:6" ht="14.25">
      <c r="A125" s="26">
        <v>18</v>
      </c>
      <c r="B125" s="15" t="s">
        <v>84</v>
      </c>
      <c r="C125" s="26" t="s">
        <v>26</v>
      </c>
      <c r="D125" s="31">
        <v>120</v>
      </c>
      <c r="E125" s="27"/>
      <c r="F125" s="27">
        <f t="shared" si="11"/>
        <v>0</v>
      </c>
    </row>
    <row r="126" spans="1:6" ht="14.25">
      <c r="A126" s="26">
        <v>19</v>
      </c>
      <c r="B126" s="15" t="s">
        <v>85</v>
      </c>
      <c r="C126" s="26" t="s">
        <v>45</v>
      </c>
      <c r="D126" s="31">
        <v>1340</v>
      </c>
      <c r="E126" s="27"/>
      <c r="F126" s="27">
        <f t="shared" si="11"/>
        <v>0</v>
      </c>
    </row>
    <row r="127" spans="1:6" ht="14.25">
      <c r="A127" s="26">
        <v>20</v>
      </c>
      <c r="B127" s="15" t="s">
        <v>86</v>
      </c>
      <c r="C127" s="10" t="s">
        <v>45</v>
      </c>
      <c r="D127" s="31">
        <v>405</v>
      </c>
      <c r="E127" s="27"/>
      <c r="F127" s="27">
        <f t="shared" si="11"/>
        <v>0</v>
      </c>
    </row>
    <row r="128" spans="1:6" ht="14.25">
      <c r="A128" s="26">
        <v>21</v>
      </c>
      <c r="B128" s="15" t="s">
        <v>94</v>
      </c>
      <c r="C128" s="10" t="s">
        <v>45</v>
      </c>
      <c r="D128" s="31">
        <v>935</v>
      </c>
      <c r="E128" s="27"/>
      <c r="F128" s="27">
        <f t="shared" si="11"/>
        <v>0</v>
      </c>
    </row>
    <row r="129" spans="1:6" ht="14.25">
      <c r="A129" s="26">
        <v>22</v>
      </c>
      <c r="B129" s="15" t="s">
        <v>100</v>
      </c>
      <c r="C129" s="26" t="s">
        <v>26</v>
      </c>
      <c r="D129" s="31">
        <v>959</v>
      </c>
      <c r="E129" s="27"/>
      <c r="F129" s="27">
        <f t="shared" si="11"/>
        <v>0</v>
      </c>
    </row>
    <row r="130" spans="1:6" ht="14.25">
      <c r="A130" s="26">
        <v>23</v>
      </c>
      <c r="B130" s="15" t="s">
        <v>101</v>
      </c>
      <c r="C130" s="26" t="s">
        <v>88</v>
      </c>
      <c r="D130" s="31">
        <v>557</v>
      </c>
      <c r="E130" s="27"/>
      <c r="F130" s="27">
        <f t="shared" si="11"/>
        <v>0</v>
      </c>
    </row>
    <row r="131" spans="1:6" ht="14.25">
      <c r="A131" s="26">
        <v>24</v>
      </c>
      <c r="B131" s="15" t="s">
        <v>102</v>
      </c>
      <c r="C131" s="26" t="s">
        <v>26</v>
      </c>
      <c r="D131" s="31">
        <v>1264</v>
      </c>
      <c r="E131" s="27"/>
      <c r="F131" s="27">
        <f t="shared" si="11"/>
        <v>0</v>
      </c>
    </row>
    <row r="132" spans="1:6" ht="14.25">
      <c r="A132" s="26">
        <v>25</v>
      </c>
      <c r="B132" s="15" t="s">
        <v>10</v>
      </c>
      <c r="C132" s="26" t="s">
        <v>26</v>
      </c>
      <c r="D132" s="31">
        <v>3840</v>
      </c>
      <c r="E132" s="27"/>
      <c r="F132" s="27">
        <f t="shared" si="11"/>
        <v>0</v>
      </c>
    </row>
    <row r="133" spans="1:6" ht="14.25">
      <c r="A133" s="26">
        <v>26</v>
      </c>
      <c r="B133" s="15" t="s">
        <v>103</v>
      </c>
      <c r="C133" s="26" t="s">
        <v>89</v>
      </c>
      <c r="D133" s="31">
        <v>1</v>
      </c>
      <c r="E133" s="27"/>
      <c r="F133" s="27">
        <f t="shared" si="11"/>
        <v>0</v>
      </c>
    </row>
    <row r="134" spans="1:6" ht="14.25">
      <c r="A134" s="26">
        <v>27</v>
      </c>
      <c r="B134" s="15" t="s">
        <v>104</v>
      </c>
      <c r="C134" s="26" t="s">
        <v>47</v>
      </c>
      <c r="D134" s="31">
        <v>3</v>
      </c>
      <c r="E134" s="27"/>
      <c r="F134" s="27">
        <f t="shared" si="11"/>
        <v>0</v>
      </c>
    </row>
    <row r="135" spans="1:6" ht="14.25">
      <c r="A135" s="26">
        <v>28</v>
      </c>
      <c r="B135" s="15" t="s">
        <v>105</v>
      </c>
      <c r="C135" s="26" t="s">
        <v>106</v>
      </c>
      <c r="D135" s="31">
        <v>3</v>
      </c>
      <c r="E135" s="27"/>
      <c r="F135" s="27">
        <f t="shared" si="11"/>
        <v>0</v>
      </c>
    </row>
    <row r="136" spans="1:6" ht="15">
      <c r="A136" s="26"/>
      <c r="B136" s="38" t="s">
        <v>123</v>
      </c>
      <c r="C136" s="28"/>
      <c r="D136" s="31"/>
      <c r="E136" s="27"/>
      <c r="F136" s="25">
        <f>SUM(F108:F135)</f>
        <v>0</v>
      </c>
    </row>
    <row r="137" spans="1:6" ht="15">
      <c r="A137" s="26"/>
      <c r="B137" s="38" t="s">
        <v>90</v>
      </c>
      <c r="C137" s="28"/>
      <c r="D137" s="31"/>
      <c r="E137" s="27"/>
      <c r="F137" s="25">
        <f>F136+F106</f>
        <v>0</v>
      </c>
    </row>
    <row r="138" spans="1:6" ht="15">
      <c r="A138" s="26"/>
      <c r="B138" s="29"/>
      <c r="C138" s="23"/>
      <c r="D138" s="24"/>
      <c r="E138" s="25"/>
      <c r="F138" s="23"/>
    </row>
    <row r="139" spans="1:6" ht="15">
      <c r="A139" s="46" t="s">
        <v>97</v>
      </c>
      <c r="B139" s="46"/>
      <c r="C139" s="46"/>
      <c r="D139" s="46"/>
      <c r="E139" s="46"/>
      <c r="F139" s="46"/>
    </row>
    <row r="140" spans="1:6" ht="35.25" customHeight="1">
      <c r="A140" s="44" t="s">
        <v>91</v>
      </c>
      <c r="B140" s="44"/>
      <c r="C140" s="44"/>
      <c r="D140" s="44"/>
      <c r="E140" s="44"/>
      <c r="F140" s="25">
        <f>F76</f>
        <v>0</v>
      </c>
    </row>
    <row r="141" spans="1:6" ht="35.25" customHeight="1">
      <c r="A141" s="44" t="s">
        <v>90</v>
      </c>
      <c r="B141" s="44"/>
      <c r="C141" s="44"/>
      <c r="D141" s="44"/>
      <c r="E141" s="44"/>
      <c r="F141" s="25">
        <f>F137</f>
        <v>0</v>
      </c>
    </row>
    <row r="142" spans="1:6" ht="35.25" customHeight="1">
      <c r="A142" s="45" t="s">
        <v>111</v>
      </c>
      <c r="B142" s="45"/>
      <c r="C142" s="45"/>
      <c r="D142" s="45"/>
      <c r="E142" s="45"/>
      <c r="F142" s="25">
        <f>SUM(F140:F141)</f>
        <v>0</v>
      </c>
    </row>
    <row r="143" spans="1:6" ht="35.25" customHeight="1">
      <c r="A143" s="45" t="s">
        <v>92</v>
      </c>
      <c r="B143" s="45"/>
      <c r="C143" s="45"/>
      <c r="D143" s="45"/>
      <c r="E143" s="45"/>
      <c r="F143" s="25">
        <f>F142*20%</f>
        <v>0</v>
      </c>
    </row>
    <row r="144" spans="1:6" ht="35.25" customHeight="1">
      <c r="A144" s="45" t="s">
        <v>93</v>
      </c>
      <c r="B144" s="45"/>
      <c r="C144" s="45"/>
      <c r="D144" s="45"/>
      <c r="E144" s="45"/>
      <c r="F144" s="25">
        <f>SUM(F142,F143)</f>
        <v>0</v>
      </c>
    </row>
    <row r="145" spans="1:6" ht="14.25">
      <c r="A145" s="3"/>
      <c r="B145" s="22"/>
      <c r="C145" s="4"/>
      <c r="D145" s="5"/>
      <c r="E145" s="6"/>
      <c r="F145" s="4"/>
    </row>
    <row r="146" spans="1:6" ht="14.25">
      <c r="A146" s="3"/>
      <c r="B146" s="22"/>
      <c r="C146" s="4"/>
      <c r="D146" s="5"/>
      <c r="E146" s="6"/>
      <c r="F146" s="4"/>
    </row>
    <row r="147" spans="1:6" ht="14.25">
      <c r="A147" s="3"/>
      <c r="B147" s="22"/>
      <c r="C147" s="4"/>
      <c r="D147" s="5"/>
      <c r="E147" s="6"/>
      <c r="F147" s="4"/>
    </row>
  </sheetData>
  <sheetProtection/>
  <mergeCells count="10">
    <mergeCell ref="A139:F139"/>
    <mergeCell ref="A140:E140"/>
    <mergeCell ref="A2:F2"/>
    <mergeCell ref="A3:F3"/>
    <mergeCell ref="B4:F4"/>
    <mergeCell ref="B5:F5"/>
    <mergeCell ref="A141:E141"/>
    <mergeCell ref="A142:E142"/>
    <mergeCell ref="A143:E143"/>
    <mergeCell ref="A144:E144"/>
  </mergeCells>
  <printOptions/>
  <pageMargins left="0.75" right="0.15748031496062992" top="0.7480314960629921" bottom="0.511811023622047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comp10</dc:creator>
  <cp:keywords/>
  <dc:description/>
  <cp:lastModifiedBy>grozd_308</cp:lastModifiedBy>
  <cp:lastPrinted>2016-03-18T08:37:59Z</cp:lastPrinted>
  <dcterms:created xsi:type="dcterms:W3CDTF">2004-02-10T07:18:29Z</dcterms:created>
  <dcterms:modified xsi:type="dcterms:W3CDTF">2016-04-13T11:12:51Z</dcterms:modified>
  <cp:category/>
  <cp:version/>
  <cp:contentType/>
  <cp:contentStatus/>
</cp:coreProperties>
</file>